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0" windowWidth="11352" windowHeight="7620" tabRatio="877" activeTab="1"/>
  </bookViews>
  <sheets>
    <sheet name="งวดงาน" sheetId="31" r:id="rId1"/>
    <sheet name="ใบรับรองแบบรูปและรายการ" sheetId="25" r:id="rId2"/>
    <sheet name="ปร.6" sheetId="5" r:id="rId3"/>
    <sheet name="ปร.5 (ก)" sheetId="3" r:id="rId4"/>
    <sheet name="ปร.4" sheetId="1" r:id="rId5"/>
    <sheet name="ปร.4 (พ)" sheetId="33" r:id="rId6"/>
    <sheet name="คำนวน พท." sheetId="3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con1" localSheetId="5">#REF!</definedName>
    <definedName name="_________con1">#REF!</definedName>
    <definedName name="_________con11" localSheetId="5">#REF!</definedName>
    <definedName name="_________con11">#REF!</definedName>
    <definedName name="_________con2" localSheetId="5">#REF!</definedName>
    <definedName name="_________con2">#REF!</definedName>
    <definedName name="_________con3">#REF!</definedName>
    <definedName name="_________con4">#REF!</definedName>
    <definedName name="_________fws1" localSheetId="5">'[1]11 ข้อมูลงานCon'!$AB$30</definedName>
    <definedName name="_________fws1">'[2]11 ข้อมูลงานCon'!$AB$30</definedName>
    <definedName name="_________sb1" localSheetId="5">'[1]12 ข้อมูลงานไม้แบบ'!$W$29</definedName>
    <definedName name="_________sb1">'[2]12 ข้อมูลงานไม้แบบ'!$W$29</definedName>
    <definedName name="_________sd30" localSheetId="5">#REF!</definedName>
    <definedName name="_________sd30">#REF!</definedName>
    <definedName name="_________sd40" localSheetId="5">#REF!</definedName>
    <definedName name="_________sd40">#REF!</definedName>
    <definedName name="_________st1" localSheetId="5">#REF!</definedName>
    <definedName name="_________st1">#REF!</definedName>
    <definedName name="_________st2">#REF!</definedName>
    <definedName name="_________st3">#REF!</definedName>
    <definedName name="________con1">#REF!</definedName>
    <definedName name="________con11">#REF!</definedName>
    <definedName name="________con2">#REF!</definedName>
    <definedName name="________con3">#REF!</definedName>
    <definedName name="________con4">#REF!</definedName>
    <definedName name="________fws1">#REF!</definedName>
    <definedName name="________sb1">#REF!</definedName>
    <definedName name="________sd30">#REF!</definedName>
    <definedName name="________sd40">#REF!</definedName>
    <definedName name="________st1">#REF!</definedName>
    <definedName name="________st2">#REF!</definedName>
    <definedName name="________st3">#REF!</definedName>
    <definedName name="_______con1">#REF!</definedName>
    <definedName name="_______con11">#REF!</definedName>
    <definedName name="_______con2">#REF!</definedName>
    <definedName name="_______con3">#REF!</definedName>
    <definedName name="_______con4">#REF!</definedName>
    <definedName name="_______fws1">#REF!</definedName>
    <definedName name="_______sb1">#REF!</definedName>
    <definedName name="_______sd30">#REF!</definedName>
    <definedName name="_______sd40">#REF!</definedName>
    <definedName name="_______st1">#REF!</definedName>
    <definedName name="_______st2">#REF!</definedName>
    <definedName name="_______st3">#REF!</definedName>
    <definedName name="______con1">#REF!</definedName>
    <definedName name="______con11">#REF!</definedName>
    <definedName name="______con2">#REF!</definedName>
    <definedName name="______con3">#REF!</definedName>
    <definedName name="______con4">#REF!</definedName>
    <definedName name="______fws1">#REF!</definedName>
    <definedName name="______sb1">#REF!</definedName>
    <definedName name="______sd30">#REF!</definedName>
    <definedName name="______sd40">#REF!</definedName>
    <definedName name="______st1">#REF!</definedName>
    <definedName name="______st2">#REF!</definedName>
    <definedName name="______st3">#REF!</definedName>
    <definedName name="_____con1">#REF!</definedName>
    <definedName name="_____con11">#REF!</definedName>
    <definedName name="_____con2">#REF!</definedName>
    <definedName name="_____con3">#REF!</definedName>
    <definedName name="_____con4">#REF!</definedName>
    <definedName name="_____fws1" localSheetId="0">#REF!</definedName>
    <definedName name="_____fws1" localSheetId="5">#REF!</definedName>
    <definedName name="_____fws1">'[2]11 ข้อมูลงานCon'!$AB$30</definedName>
    <definedName name="_____rb1" localSheetId="5">#REF!</definedName>
    <definedName name="_____rb1">#REF!</definedName>
    <definedName name="_____sb1" localSheetId="0">#REF!</definedName>
    <definedName name="_____sb1" localSheetId="5">#REF!</definedName>
    <definedName name="_____sb1">'[2]12 ข้อมูลงานไม้แบบ'!$W$29</definedName>
    <definedName name="_____sd30" localSheetId="0">#REF!</definedName>
    <definedName name="_____sd30" localSheetId="5">#REF!</definedName>
    <definedName name="_____sd30">#REF!</definedName>
    <definedName name="_____sd40" localSheetId="5">#REF!</definedName>
    <definedName name="_____sd40">#REF!</definedName>
    <definedName name="_____st1">#REF!</definedName>
    <definedName name="_____st2">#REF!</definedName>
    <definedName name="_____st3">#REF!</definedName>
    <definedName name="_____wb1">#REF!</definedName>
    <definedName name="____con1">#REF!</definedName>
    <definedName name="____con11">#REF!</definedName>
    <definedName name="____con2">#REF!</definedName>
    <definedName name="____con3">#REF!</definedName>
    <definedName name="____con4">#REF!</definedName>
    <definedName name="____fws1" localSheetId="5">#REF!</definedName>
    <definedName name="____fws1">#REF!</definedName>
    <definedName name="____rb1" localSheetId="5">#REF!</definedName>
    <definedName name="____rb1">#REF!</definedName>
    <definedName name="____sb1" localSheetId="5">#REF!</definedName>
    <definedName name="____sb1">#REF!</definedName>
    <definedName name="____sd30">#REF!</definedName>
    <definedName name="____sd40">#REF!</definedName>
    <definedName name="____st1">#REF!</definedName>
    <definedName name="____st2">#REF!</definedName>
    <definedName name="____st3">#REF!</definedName>
    <definedName name="____wb1">#REF!</definedName>
    <definedName name="___con1">#REF!</definedName>
    <definedName name="___con11">#REF!</definedName>
    <definedName name="___con2">#REF!</definedName>
    <definedName name="___con3">#REF!</definedName>
    <definedName name="___con4">#REF!</definedName>
    <definedName name="___fws1" localSheetId="0">'[3]11 ข้อมูลงานCon'!$AB$30</definedName>
    <definedName name="___fws1">'[2]11 ข้อมูลงานCon'!$AB$30</definedName>
    <definedName name="___rb1" localSheetId="5">#REF!</definedName>
    <definedName name="___rb1">#REF!</definedName>
    <definedName name="___sb1" localSheetId="0">'[3]12 ข้อมูลงานไม้แบบ'!$W$29</definedName>
    <definedName name="___sb1">'[2]12 ข้อมูลงานไม้แบบ'!$W$29</definedName>
    <definedName name="___sd30" localSheetId="0">#REF!</definedName>
    <definedName name="___sd30" localSheetId="5">#REF!</definedName>
    <definedName name="___sd30">#REF!</definedName>
    <definedName name="___sd40" localSheetId="0">#REF!</definedName>
    <definedName name="___sd40">#REF!</definedName>
    <definedName name="___st1" localSheetId="0">#REF!</definedName>
    <definedName name="___st1">#REF!</definedName>
    <definedName name="___st2">#REF!</definedName>
    <definedName name="___st3">#REF!</definedName>
    <definedName name="___wb1">#REF!</definedName>
    <definedName name="__con1">#REF!</definedName>
    <definedName name="__con11">#REF!</definedName>
    <definedName name="__con2">#REF!</definedName>
    <definedName name="__con3">#REF!</definedName>
    <definedName name="__con4">#REF!</definedName>
    <definedName name="__fws1" localSheetId="0">'[3]11 ข้อมูลงานCon'!$AB$30</definedName>
    <definedName name="__fws1">'[2]11 ข้อมูลงานCon'!$AB$30</definedName>
    <definedName name="__rb1" localSheetId="5">#REF!</definedName>
    <definedName name="__rb1">#REF!</definedName>
    <definedName name="__sb1" localSheetId="0">'[3]12 ข้อมูลงานไม้แบบ'!$W$29</definedName>
    <definedName name="__sb1">'[2]12 ข้อมูลงานไม้แบบ'!$W$29</definedName>
    <definedName name="__sd30" localSheetId="0">#REF!</definedName>
    <definedName name="__sd30" localSheetId="5">#REF!</definedName>
    <definedName name="__sd30">#REF!</definedName>
    <definedName name="__sd40" localSheetId="0">#REF!</definedName>
    <definedName name="__sd40">#REF!</definedName>
    <definedName name="__st1" localSheetId="0">#REF!</definedName>
    <definedName name="__st1">#REF!</definedName>
    <definedName name="__st2">#REF!</definedName>
    <definedName name="__st3">#REF!</definedName>
    <definedName name="__wb1">#REF!</definedName>
    <definedName name="_con1">#REF!</definedName>
    <definedName name="_con11">#REF!</definedName>
    <definedName name="_con2">#REF!</definedName>
    <definedName name="_con3">#REF!</definedName>
    <definedName name="_con4">#REF!</definedName>
    <definedName name="_fws1">'[2]11 ข้อมูลงานCon'!$AB$30</definedName>
    <definedName name="_rb1" localSheetId="5">#REF!</definedName>
    <definedName name="_rb1">#REF!</definedName>
    <definedName name="_sb1">'[2]12 ข้อมูลงานไม้แบบ'!$W$29</definedName>
    <definedName name="_sd30" localSheetId="0">#REF!</definedName>
    <definedName name="_sd30" localSheetId="5">#REF!</definedName>
    <definedName name="_sd30">#REF!</definedName>
    <definedName name="_sd40" localSheetId="5">#REF!</definedName>
    <definedName name="_sd40">#REF!</definedName>
    <definedName name="_st1">#REF!</definedName>
    <definedName name="_st2">#REF!</definedName>
    <definedName name="_st3">#REF!</definedName>
    <definedName name="_wb1">#REF!</definedName>
    <definedName name="a" localSheetId="1">'[4]25-27RC. PIPE(3หน้า)'!#REF!</definedName>
    <definedName name="a" localSheetId="5">'[4]25-27RC. PIPE(3หน้า)'!#REF!</definedName>
    <definedName name="a">'[4]25-27RC. PIPE(3หน้า)'!#REF!</definedName>
    <definedName name="aa">'[5]12 ข้อมูลงานไม้แบบ'!$W$29</definedName>
    <definedName name="aaaa" localSheetId="1">#REF!</definedName>
    <definedName name="aaaa" localSheetId="5">#REF!</definedName>
    <definedName name="aaaa">#REF!</definedName>
    <definedName name="aaaaa" localSheetId="1">#REF!</definedName>
    <definedName name="aaaaa" localSheetId="5">#REF!</definedName>
    <definedName name="aaaaa">#REF!</definedName>
    <definedName name="AB">'[6]12 ข้อมูลงานไม้แบบ'!$W$29</definedName>
    <definedName name="AC" localSheetId="0">#REF!</definedName>
    <definedName name="AC" localSheetId="1">#REF!</definedName>
    <definedName name="AC">#REF!</definedName>
    <definedName name="bb">'[5]10 ข้อมูลวัสดุ-ค่าดำเนิน'!$X$19</definedName>
    <definedName name="ce" localSheetId="0">#REF!</definedName>
    <definedName name="ce" localSheetId="1">#REF!</definedName>
    <definedName name="ce">#REF!</definedName>
    <definedName name="con" localSheetId="1">#REF!</definedName>
    <definedName name="con">#REF!</definedName>
    <definedName name="D" localSheetId="1">#REF!</definedName>
    <definedName name="D">#REF!</definedName>
    <definedName name="F" localSheetId="1">#REF!</definedName>
    <definedName name="F" localSheetId="5">#REF!</definedName>
    <definedName name="F">#REF!</definedName>
    <definedName name="f_bridge">'[7]F(ของเรา)'!$G$27</definedName>
    <definedName name="F_road">'[7]F(ของเรา)'!$G$26</definedName>
    <definedName name="ff">'[8]F(ของเรา)'!$G$27</definedName>
    <definedName name="fff">'[9]11 ข้อมูลงานCon'!$AB$30</definedName>
    <definedName name="FWS">'[10]11 ข้อมูลงานCon'!$AB$30</definedName>
    <definedName name="FWSS">'[10]11 ข้อมูลงานCon'!$AB$30</definedName>
    <definedName name="fกรรมการ" localSheetId="1">#REF!</definedName>
    <definedName name="fกรรมการ" localSheetId="5">#REF!</definedName>
    <definedName name="fกรรมการ">#REF!</definedName>
    <definedName name="ITEM1.1" localSheetId="1">#REF!</definedName>
    <definedName name="ITEM1.1">#REF!</definedName>
    <definedName name="ITEM1.2" localSheetId="1">#REF!</definedName>
    <definedName name="ITEM1.2">#REF!</definedName>
    <definedName name="ITEM1.3.1" localSheetId="1">#REF!</definedName>
    <definedName name="ITEM1.3.1">#REF!</definedName>
    <definedName name="ITEM1.3.2" localSheetId="1">#REF!</definedName>
    <definedName name="ITEM1.3.2">#REF!</definedName>
    <definedName name="ITEM1.3.3" localSheetId="1">#REF!</definedName>
    <definedName name="ITEM1.3.3">#REF!</definedName>
    <definedName name="ITEM1.3.4" localSheetId="1">#REF!</definedName>
    <definedName name="ITEM1.3.4">#REF!</definedName>
    <definedName name="ITEM1.3.5" localSheetId="1">#REF!</definedName>
    <definedName name="ITEM1.3.5">#REF!</definedName>
    <definedName name="ITEM1.3.6" localSheetId="1">#REF!</definedName>
    <definedName name="ITEM1.3.6">#REF!</definedName>
    <definedName name="ITEM1.3.7" localSheetId="1">#REF!</definedName>
    <definedName name="ITEM1.3.7">#REF!</definedName>
    <definedName name="ITEM1.3.8" localSheetId="1">#REF!</definedName>
    <definedName name="ITEM1.3.8">#REF!</definedName>
    <definedName name="ITEM1.4.1" localSheetId="1">#REF!</definedName>
    <definedName name="ITEM1.4.1">#REF!</definedName>
    <definedName name="ITEM1.5" localSheetId="1">#REF!</definedName>
    <definedName name="ITEM1.5" localSheetId="5">#REF!</definedName>
    <definedName name="ITEM1.5">#REF!</definedName>
    <definedName name="ITEM2.1" localSheetId="1">#REF!</definedName>
    <definedName name="ITEM2.1">#REF!</definedName>
    <definedName name="ITEM2.2.1" localSheetId="1">#REF!</definedName>
    <definedName name="ITEM2.2.1">#REF!</definedName>
    <definedName name="ITEM2.2.2" localSheetId="1">#REF!</definedName>
    <definedName name="ITEM2.2.2" localSheetId="5">#REF!</definedName>
    <definedName name="ITEM2.2.2">#REF!</definedName>
    <definedName name="ITEM2.2.3" localSheetId="1">#REF!</definedName>
    <definedName name="ITEM2.2.3" localSheetId="5">#REF!</definedName>
    <definedName name="ITEM2.2.3">#REF!</definedName>
    <definedName name="ITEM2.2.3.4" localSheetId="1">'[11]41.EXCAVATION'!#REF!</definedName>
    <definedName name="ITEM2.2.3.4" localSheetId="5">'[11]41.EXCAVATION'!#REF!</definedName>
    <definedName name="ITEM2.2.3.4">'[11]41.EXCAVATION'!#REF!</definedName>
    <definedName name="ITEM2.2.4" localSheetId="0">#REF!</definedName>
    <definedName name="ITEM2.2.4" localSheetId="1">#REF!</definedName>
    <definedName name="ITEM2.2.4">#REF!</definedName>
    <definedName name="ITEM2.2.5" localSheetId="1">#REF!</definedName>
    <definedName name="ITEM2.2.5" localSheetId="5">#REF!</definedName>
    <definedName name="ITEM2.2.5">#REF!</definedName>
    <definedName name="ITEM2.3.1" localSheetId="1">'[4]8Unsui+Soft'!#REF!</definedName>
    <definedName name="ITEM2.3.1" localSheetId="5">'[4]8Unsui+Soft'!#REF!</definedName>
    <definedName name="ITEM2.3.1">'[4]8Unsui+Soft'!#REF!</definedName>
    <definedName name="ITEM2.3.2" localSheetId="0">#REF!</definedName>
    <definedName name="ITEM2.3.2" localSheetId="1">#REF!</definedName>
    <definedName name="ITEM2.3.2">#REF!</definedName>
    <definedName name="ITEM2.3.4" localSheetId="1">#REF!</definedName>
    <definedName name="ITEM2.3.4" localSheetId="5">#REF!</definedName>
    <definedName name="ITEM2.3.4">#REF!</definedName>
    <definedName name="ITEM2.3.5" localSheetId="1">#REF!</definedName>
    <definedName name="ITEM2.3.5">#REF!</definedName>
    <definedName name="ITEM2.3.6" localSheetId="1">#REF!</definedName>
    <definedName name="ITEM2.3.6">#REF!</definedName>
    <definedName name="ITEM2.4.1" localSheetId="1">#REF!</definedName>
    <definedName name="ITEM2.4.1" localSheetId="5">#REF!</definedName>
    <definedName name="ITEM2.4.1">#REF!</definedName>
    <definedName name="ITEM2.4.2" localSheetId="1">#REF!</definedName>
    <definedName name="ITEM2.4.2" localSheetId="5">#REF!</definedName>
    <definedName name="ITEM2.4.2">#REF!</definedName>
    <definedName name="ITEM3.1.1" localSheetId="1">#REF!</definedName>
    <definedName name="ITEM3.1.1">#REF!</definedName>
    <definedName name="ITEM3.2.1" localSheetId="1">#REF!</definedName>
    <definedName name="ITEM3.2.1" localSheetId="5">#REF!</definedName>
    <definedName name="ITEM3.2.1">#REF!</definedName>
    <definedName name="ITEM3.2.2" localSheetId="1">#REF!</definedName>
    <definedName name="ITEM3.2.2">#REF!</definedName>
    <definedName name="ITEM3.2.3" localSheetId="1">#REF!</definedName>
    <definedName name="ITEM3.2.3">#REF!</definedName>
    <definedName name="ITEM3.2.4" localSheetId="1">#REF!</definedName>
    <definedName name="ITEM3.2.4">#REF!</definedName>
    <definedName name="ITEM3.3.1" localSheetId="1">#REF!</definedName>
    <definedName name="ITEM3.3.1">#REF!</definedName>
    <definedName name="ITEM3.4.1" localSheetId="1">#REF!</definedName>
    <definedName name="ITEM3.4.1" localSheetId="5">#REF!</definedName>
    <definedName name="ITEM3.4.1">#REF!</definedName>
    <definedName name="ITEM3.4.2" localSheetId="1">#REF!</definedName>
    <definedName name="ITEM3.4.2" localSheetId="5">#REF!</definedName>
    <definedName name="ITEM3.4.2">#REF!</definedName>
    <definedName name="ITEM3.5" localSheetId="1">#REF!</definedName>
    <definedName name="ITEM3.5">#REF!</definedName>
    <definedName name="ITEM3.6" localSheetId="1">#REF!</definedName>
    <definedName name="ITEM3.6" localSheetId="5">#REF!</definedName>
    <definedName name="ITEM3.6">#REF!</definedName>
    <definedName name="ITEM4.1.1" localSheetId="1">#REF!</definedName>
    <definedName name="ITEM4.1.1">#REF!</definedName>
    <definedName name="ITEM4.1.2" localSheetId="1">#REF!</definedName>
    <definedName name="ITEM4.1.2">#REF!</definedName>
    <definedName name="ITEM4.2.1" localSheetId="1">#REF!</definedName>
    <definedName name="ITEM4.2.1">#REF!</definedName>
    <definedName name="ITEM4.2.2" localSheetId="1">#REF!</definedName>
    <definedName name="ITEM4.2.2">#REF!</definedName>
    <definedName name="ITEM4.4.3" localSheetId="1">#REF!</definedName>
    <definedName name="ITEM4.4.3">#REF!</definedName>
    <definedName name="ITEM4.4.4" localSheetId="1">#REF!</definedName>
    <definedName name="ITEM4.4.4">#REF!</definedName>
    <definedName name="ITEM4.4.5" localSheetId="1">#REF!</definedName>
    <definedName name="ITEM4.4.5">#REF!</definedName>
    <definedName name="ITEM4.4.6" localSheetId="1">#REF!</definedName>
    <definedName name="ITEM4.4.6">#REF!</definedName>
    <definedName name="ITEM4.5" localSheetId="1">#REF!</definedName>
    <definedName name="ITEM4.5">#REF!</definedName>
    <definedName name="ITEM4.9.1" localSheetId="1">#REF!</definedName>
    <definedName name="ITEM4.9.1">#REF!</definedName>
    <definedName name="ITEM4.9.2" localSheetId="1">#REF!</definedName>
    <definedName name="ITEM4.9.2">#REF!</definedName>
    <definedName name="ITEM4.9.3" localSheetId="1">#REF!</definedName>
    <definedName name="ITEM4.9.3">#REF!</definedName>
    <definedName name="ITEM4.9.4" localSheetId="1">#REF!</definedName>
    <definedName name="ITEM4.9.4">#REF!</definedName>
    <definedName name="ITEM4.9.5" localSheetId="1">#REF!</definedName>
    <definedName name="ITEM4.9.5">#REF!</definedName>
    <definedName name="ITEM4.9.6" localSheetId="1">#REF!</definedName>
    <definedName name="ITEM4.9.6">#REF!</definedName>
    <definedName name="ITEM5.1.1.1" localSheetId="1">#REF!</definedName>
    <definedName name="ITEM5.1.1.1">#REF!</definedName>
    <definedName name="ITEM5.1.1.2" localSheetId="1">#REF!</definedName>
    <definedName name="ITEM5.1.1.2">#REF!</definedName>
    <definedName name="ITEM5.1.1.3" localSheetId="1">#REF!</definedName>
    <definedName name="ITEM5.1.1.3">#REF!</definedName>
    <definedName name="ITEM5.1.1.4" localSheetId="1">#REF!</definedName>
    <definedName name="ITEM5.1.1.4">#REF!</definedName>
    <definedName name="ITEM5.1.1.5" localSheetId="1">#REF!</definedName>
    <definedName name="ITEM5.1.1.5">#REF!</definedName>
    <definedName name="ITEM5.1.1.6" localSheetId="1">#REF!</definedName>
    <definedName name="ITEM5.1.1.6">#REF!</definedName>
    <definedName name="ITEM5.1.1.7" localSheetId="1">#REF!</definedName>
    <definedName name="ITEM5.1.1.7">#REF!</definedName>
    <definedName name="ITEM5.1.1.8" localSheetId="1">#REF!</definedName>
    <definedName name="ITEM5.1.1.8">#REF!</definedName>
    <definedName name="ITEM5.1.2.1" localSheetId="1">#REF!</definedName>
    <definedName name="ITEM5.1.2.1">#REF!</definedName>
    <definedName name="ITEM5.1.2.2" localSheetId="1">#REF!</definedName>
    <definedName name="ITEM5.1.2.2">#REF!</definedName>
    <definedName name="ITEM5.1.2.3" localSheetId="1">#REF!</definedName>
    <definedName name="ITEM5.1.2.3">#REF!</definedName>
    <definedName name="ITEM5.1.2.4" localSheetId="1">#REF!</definedName>
    <definedName name="ITEM5.1.2.4">#REF!</definedName>
    <definedName name="ITEM5.1.2.5" localSheetId="1">#REF!</definedName>
    <definedName name="ITEM5.1.2.5">#REF!</definedName>
    <definedName name="ITEM5.1.2.6" localSheetId="1">#REF!</definedName>
    <definedName name="ITEM5.1.2.6">#REF!</definedName>
    <definedName name="ITEM5.1.2.7" localSheetId="1">#REF!</definedName>
    <definedName name="ITEM5.1.2.7">#REF!</definedName>
    <definedName name="ITEM5.1.2.8" localSheetId="1">#REF!</definedName>
    <definedName name="ITEM5.1.2.8">#REF!</definedName>
    <definedName name="ITEM5.1.2.9" localSheetId="1">#REF!</definedName>
    <definedName name="ITEM5.1.2.9">#REF!</definedName>
    <definedName name="ITEM5.1.4" localSheetId="1">#REF!</definedName>
    <definedName name="ITEM5.1.4">#REF!</definedName>
    <definedName name="ITEM5.1.5" localSheetId="1">#REF!</definedName>
    <definedName name="ITEM5.1.5">#REF!</definedName>
    <definedName name="ITEM5.1.6" localSheetId="1">#REF!</definedName>
    <definedName name="ITEM5.1.6">#REF!</definedName>
    <definedName name="ITEM5.1.7" localSheetId="1">#REF!</definedName>
    <definedName name="ITEM5.1.7">#REF!</definedName>
    <definedName name="ITEM5.1.7.1" localSheetId="1">#REF!</definedName>
    <definedName name="ITEM5.1.7.1">#REF!</definedName>
    <definedName name="ITEM5.2.2.1" localSheetId="1">#REF!</definedName>
    <definedName name="ITEM5.2.2.1">#REF!</definedName>
    <definedName name="ITEM5.2.2.2" localSheetId="1">#REF!</definedName>
    <definedName name="ITEM5.2.2.2">#REF!</definedName>
    <definedName name="ITEM5.2.2.3" localSheetId="1">#REF!</definedName>
    <definedName name="ITEM5.2.2.3">#REF!</definedName>
    <definedName name="ITEM5.2.2.4" localSheetId="1">#REF!</definedName>
    <definedName name="ITEM5.2.2.4">#REF!</definedName>
    <definedName name="ITEM5.2.2.5" localSheetId="1">#REF!</definedName>
    <definedName name="ITEM5.2.2.5">#REF!</definedName>
    <definedName name="ITEM5.2.2.6" localSheetId="1">#REF!</definedName>
    <definedName name="ITEM5.2.2.6" localSheetId="5">#REF!</definedName>
    <definedName name="ITEM5.2.2.6">#REF!</definedName>
    <definedName name="ITEM5.3.1" localSheetId="1">'[4]25-27RC. PIPE(3หน้า)'!#REF!</definedName>
    <definedName name="ITEM5.3.1" localSheetId="5">'[4]25-27RC. PIPE(3หน้า)'!#REF!</definedName>
    <definedName name="ITEM5.3.1">'[4]25-27RC. PIPE(3หน้า)'!#REF!</definedName>
    <definedName name="ITEM5.3.2" localSheetId="1">'[4]25-27RC. PIPE(3หน้า)'!#REF!</definedName>
    <definedName name="ITEM5.3.2" localSheetId="5">'[4]25-27RC. PIPE(3หน้า)'!#REF!</definedName>
    <definedName name="ITEM5.3.2">'[4]25-27RC. PIPE(3หน้า)'!#REF!</definedName>
    <definedName name="ITEM5.3.3" localSheetId="1">'[4]25-27RC. PIPE(3หน้า)'!#REF!</definedName>
    <definedName name="ITEM5.3.3" localSheetId="5">'[4]25-27RC. PIPE(3หน้า)'!#REF!</definedName>
    <definedName name="ITEM5.3.3">'[4]25-27RC. PIPE(3หน้า)'!#REF!</definedName>
    <definedName name="ITEM5.4.1" localSheetId="1">'[4]25-27RC. PIPE(3หน้า)'!#REF!</definedName>
    <definedName name="ITEM5.4.1" localSheetId="5">'[4]25-27RC. PIPE(3หน้า)'!#REF!</definedName>
    <definedName name="ITEM5.4.1">'[4]25-27RC. PIPE(3หน้า)'!#REF!</definedName>
    <definedName name="ITEM5.4.2" localSheetId="1">'[4]25-27RC. PIPE(3หน้า)'!#REF!</definedName>
    <definedName name="ITEM5.4.2" localSheetId="5">'[4]25-27RC. PIPE(3หน้า)'!#REF!</definedName>
    <definedName name="ITEM5.4.2">'[4]25-27RC. PIPE(3หน้า)'!#REF!</definedName>
    <definedName name="ITEM5.4.3" localSheetId="1">'[4]25-27RC. PIPE(3หน้า)'!#REF!</definedName>
    <definedName name="ITEM5.4.3" localSheetId="5">'[4]25-27RC. PIPE(3หน้า)'!#REF!</definedName>
    <definedName name="ITEM5.4.3">'[4]25-27RC. PIPE(3หน้า)'!#REF!</definedName>
    <definedName name="ITEM6.1.1" localSheetId="0">#REF!</definedName>
    <definedName name="ITEM6.1.1" localSheetId="1">#REF!</definedName>
    <definedName name="ITEM6.1.1">#REF!</definedName>
    <definedName name="ITEM6.1.10" localSheetId="1">#REF!</definedName>
    <definedName name="ITEM6.1.10">#REF!</definedName>
    <definedName name="ITEM6.1.11" localSheetId="1">#REF!</definedName>
    <definedName name="ITEM6.1.11">#REF!</definedName>
    <definedName name="ITEM6.1.12" localSheetId="1">#REF!</definedName>
    <definedName name="ITEM6.1.12">#REF!</definedName>
    <definedName name="ITEM6.1.13" localSheetId="1">#REF!</definedName>
    <definedName name="ITEM6.1.13">#REF!</definedName>
    <definedName name="ITEM6.1.14" localSheetId="1">#REF!</definedName>
    <definedName name="ITEM6.1.14">#REF!</definedName>
    <definedName name="ITEM6.1.15" localSheetId="1">#REF!</definedName>
    <definedName name="ITEM6.1.15">#REF!</definedName>
    <definedName name="ITEM6.1.16" localSheetId="1">#REF!</definedName>
    <definedName name="ITEM6.1.16">#REF!</definedName>
    <definedName name="ITEM6.1.17" localSheetId="1">#REF!</definedName>
    <definedName name="ITEM6.1.17">#REF!</definedName>
    <definedName name="ITEM6.1.18" localSheetId="1">#REF!</definedName>
    <definedName name="ITEM6.1.18">#REF!</definedName>
    <definedName name="ITEM6.1.2.2" localSheetId="1">#REF!</definedName>
    <definedName name="ITEM6.1.2.2">#REF!</definedName>
    <definedName name="ITEM6.1.3" localSheetId="1">#REF!</definedName>
    <definedName name="ITEM6.1.3">#REF!</definedName>
    <definedName name="ITEM6.1.4.1" localSheetId="1">#REF!</definedName>
    <definedName name="ITEM6.1.4.1">#REF!</definedName>
    <definedName name="ITEM6.1.4.2" localSheetId="1">#REF!</definedName>
    <definedName name="ITEM6.1.4.2">#REF!</definedName>
    <definedName name="ITEM6.1.8" localSheetId="1">#REF!</definedName>
    <definedName name="ITEM6.1.8">#REF!</definedName>
    <definedName name="ITEM6.1.9" localSheetId="1">#REF!</definedName>
    <definedName name="ITEM6.1.9">#REF!</definedName>
    <definedName name="ITEM6.10.1" localSheetId="1">#REF!</definedName>
    <definedName name="ITEM6.10.1">#REF!</definedName>
    <definedName name="ITEM6.10.4.1" localSheetId="1">'[4]42หลักกิโล'!#REF!</definedName>
    <definedName name="ITEM6.10.4.1" localSheetId="5">'[4]42หลักกิโล'!#REF!</definedName>
    <definedName name="ITEM6.10.4.1">'[4]42หลักกิโล'!#REF!</definedName>
    <definedName name="ITEM6.10.4.2" localSheetId="1">'[4]42หลักกิโล'!#REF!</definedName>
    <definedName name="ITEM6.10.4.2" localSheetId="5">'[4]42หลักกิโล'!#REF!</definedName>
    <definedName name="ITEM6.10.4.2">'[4]42หลักกิโล'!#REF!</definedName>
    <definedName name="ITEM6.11.2.2" localSheetId="0">#REF!</definedName>
    <definedName name="ITEM6.11.2.2" localSheetId="1">#REF!</definedName>
    <definedName name="ITEM6.11.2.2">#REF!</definedName>
    <definedName name="ITEM6.11.3.1" localSheetId="1">#REF!</definedName>
    <definedName name="ITEM6.11.3.1">#REF!</definedName>
    <definedName name="ITEM6.11.3.2" localSheetId="1">#REF!</definedName>
    <definedName name="ITEM6.11.3.2">#REF!</definedName>
    <definedName name="ITEM6.11.4.1" localSheetId="1">#REF!</definedName>
    <definedName name="ITEM6.11.4.1">#REF!</definedName>
    <definedName name="ITEM6.11.4.1.2" localSheetId="1">#REF!</definedName>
    <definedName name="ITEM6.11.4.1.2">#REF!</definedName>
    <definedName name="ITEM6.11.5.1" localSheetId="1">#REF!</definedName>
    <definedName name="ITEM6.11.5.1">#REF!</definedName>
    <definedName name="ITEM6.12.10.1" localSheetId="1">#REF!</definedName>
    <definedName name="ITEM6.12.10.1">#REF!</definedName>
    <definedName name="ITEM6.13.2.1" localSheetId="1">#REF!</definedName>
    <definedName name="ITEM6.13.2.1">#REF!</definedName>
    <definedName name="ITEM6.14.1" localSheetId="1">#REF!</definedName>
    <definedName name="ITEM6.14.1">#REF!</definedName>
    <definedName name="ITEM6.14.2" localSheetId="1">#REF!</definedName>
    <definedName name="ITEM6.14.2">#REF!</definedName>
    <definedName name="ITEM6.15.4" localSheetId="1">#REF!</definedName>
    <definedName name="ITEM6.15.4" localSheetId="5">#REF!</definedName>
    <definedName name="ITEM6.15.4">#REF!</definedName>
    <definedName name="ITEM6.15.4.2" localSheetId="1">#REF!</definedName>
    <definedName name="ITEM6.15.4.2">#REF!</definedName>
    <definedName name="ITEM6.15.7" localSheetId="1">#REF!</definedName>
    <definedName name="ITEM6.15.7">#REF!</definedName>
    <definedName name="ITEM6.16" localSheetId="1">#REF!</definedName>
    <definedName name="ITEM6.16">#REF!</definedName>
    <definedName name="ITEM6.17.1" localSheetId="1">#REF!</definedName>
    <definedName name="ITEM6.17.1">#REF!</definedName>
    <definedName name="ITEM6.17.2" localSheetId="1">#REF!</definedName>
    <definedName name="ITEM6.17.2">#REF!</definedName>
    <definedName name="ITEM6.17.3" localSheetId="1">#REF!</definedName>
    <definedName name="ITEM6.17.3">#REF!</definedName>
    <definedName name="ITEM6.17.4" localSheetId="1">#REF!</definedName>
    <definedName name="ITEM6.17.4">#REF!</definedName>
    <definedName name="ITEM6.17.5" localSheetId="1">#REF!</definedName>
    <definedName name="ITEM6.17.5">#REF!</definedName>
    <definedName name="ITEM6.17.6" localSheetId="1">#REF!</definedName>
    <definedName name="ITEM6.17.6">#REF!</definedName>
    <definedName name="ITEM6.18.4.1" localSheetId="1">#REF!</definedName>
    <definedName name="ITEM6.18.4.1">#REF!</definedName>
    <definedName name="ITEM6.2.1" localSheetId="1">#REF!</definedName>
    <definedName name="ITEM6.2.1">#REF!</definedName>
    <definedName name="ITEM6.2.2" localSheetId="1">#REF!</definedName>
    <definedName name="ITEM6.2.2">#REF!</definedName>
    <definedName name="ITEM6.21" localSheetId="1">'[4]52ป้ายชั่วคราว+ด่าน'!#REF!</definedName>
    <definedName name="ITEM6.21" localSheetId="5">'[4]52ป้ายชั่วคราว+ด่าน'!#REF!</definedName>
    <definedName name="ITEM6.21">'[4]52ป้ายชั่วคราว+ด่าน'!#REF!</definedName>
    <definedName name="ITEM6.22" localSheetId="1">'[4]52ป้ายชั่วคราว+ด่าน'!#REF!</definedName>
    <definedName name="ITEM6.22" localSheetId="5">'[4]52ป้ายชั่วคราว+ด่าน'!#REF!</definedName>
    <definedName name="ITEM6.22">'[4]52ป้ายชั่วคราว+ด่าน'!#REF!</definedName>
    <definedName name="ITEM6.3.1.1" localSheetId="0">#REF!</definedName>
    <definedName name="ITEM6.3.1.1" localSheetId="1">#REF!</definedName>
    <definedName name="ITEM6.3.1.1">#REF!</definedName>
    <definedName name="ITEM6.3.1.2.1" localSheetId="1">#REF!</definedName>
    <definedName name="ITEM6.3.1.2.1">#REF!</definedName>
    <definedName name="ITEM6.3.1.2.2" localSheetId="1">#REF!</definedName>
    <definedName name="ITEM6.3.1.2.2">#REF!</definedName>
    <definedName name="ITEM6.3.1.2.3" localSheetId="1">#REF!</definedName>
    <definedName name="ITEM6.3.1.2.3">#REF!</definedName>
    <definedName name="ITEM6.3.1.2.4" localSheetId="1">#REF!</definedName>
    <definedName name="ITEM6.3.1.2.4">#REF!</definedName>
    <definedName name="ITEM6.3.1.2.5" localSheetId="1">#REF!</definedName>
    <definedName name="ITEM6.3.1.2.5">#REF!</definedName>
    <definedName name="ITEM6.3.1.2.6" localSheetId="1">#REF!</definedName>
    <definedName name="ITEM6.3.1.2.6">#REF!</definedName>
    <definedName name="ITEM6.3.1.2.7" localSheetId="1">#REF!</definedName>
    <definedName name="ITEM6.3.1.2.7">#REF!</definedName>
    <definedName name="ITEM6.3.1.2.8" localSheetId="1">#REF!</definedName>
    <definedName name="ITEM6.3.1.2.8">#REF!</definedName>
    <definedName name="ITEM6.3.1.3.1" localSheetId="1">#REF!</definedName>
    <definedName name="ITEM6.3.1.3.1">#REF!</definedName>
    <definedName name="ITEM6.3.1.3.2" localSheetId="1">#REF!</definedName>
    <definedName name="ITEM6.3.1.3.2">#REF!</definedName>
    <definedName name="ITEM6.3.1.4.1" localSheetId="1">#REF!</definedName>
    <definedName name="ITEM6.3.1.4.1">#REF!</definedName>
    <definedName name="ITEM6.3.1.4.2" localSheetId="1">#REF!</definedName>
    <definedName name="ITEM6.3.1.4.2">#REF!</definedName>
    <definedName name="ITEM6.3.1.4.3" localSheetId="1">#REF!</definedName>
    <definedName name="ITEM6.3.1.4.3">#REF!</definedName>
    <definedName name="ITEM6.3.1.5" localSheetId="1">#REF!</definedName>
    <definedName name="ITEM6.3.1.5">#REF!</definedName>
    <definedName name="ITEM6.3.1.6" localSheetId="1">#REF!</definedName>
    <definedName name="ITEM6.3.1.6">#REF!</definedName>
    <definedName name="ITEM6.3.1.7" localSheetId="1">#REF!</definedName>
    <definedName name="ITEM6.3.1.7">#REF!</definedName>
    <definedName name="ITEM6.3.10" localSheetId="1">#REF!</definedName>
    <definedName name="ITEM6.3.10">#REF!</definedName>
    <definedName name="ITEM6.3.11" localSheetId="1">#REF!</definedName>
    <definedName name="ITEM6.3.11">#REF!</definedName>
    <definedName name="ITEM6.3.12.1" localSheetId="1">#REF!</definedName>
    <definedName name="ITEM6.3.12.1">#REF!</definedName>
    <definedName name="ITEM6.3.12.2" localSheetId="1">#REF!</definedName>
    <definedName name="ITEM6.3.12.2">#REF!</definedName>
    <definedName name="ITEM6.3.12.3" localSheetId="1">#REF!</definedName>
    <definedName name="ITEM6.3.12.3">#REF!</definedName>
    <definedName name="ITEM6.3.13.1" localSheetId="1">#REF!</definedName>
    <definedName name="ITEM6.3.13.1">#REF!</definedName>
    <definedName name="ITEM6.3.14.1" localSheetId="1">#REF!</definedName>
    <definedName name="ITEM6.3.14.1">#REF!</definedName>
    <definedName name="ITEM6.3.14.2" localSheetId="1">#REF!</definedName>
    <definedName name="ITEM6.3.14.2">#REF!</definedName>
    <definedName name="ITEM6.3.14.3" localSheetId="1">#REF!</definedName>
    <definedName name="ITEM6.3.14.3">#REF!</definedName>
    <definedName name="ITEM6.3.2" localSheetId="1">#REF!</definedName>
    <definedName name="ITEM6.3.2">#REF!</definedName>
    <definedName name="ITEM6.3.3.1.1" localSheetId="1">#REF!</definedName>
    <definedName name="ITEM6.3.3.1.1">#REF!</definedName>
    <definedName name="ITEM6.3.3.1.2" localSheetId="1">#REF!</definedName>
    <definedName name="ITEM6.3.3.1.2">#REF!</definedName>
    <definedName name="ITEM6.3.3.1.3" localSheetId="1">#REF!</definedName>
    <definedName name="ITEM6.3.3.1.3">#REF!</definedName>
    <definedName name="ITEM6.3.3.1.4" localSheetId="1">#REF!</definedName>
    <definedName name="ITEM6.3.3.1.4">#REF!</definedName>
    <definedName name="ITEM6.3.3.1.5" localSheetId="1">#REF!</definedName>
    <definedName name="ITEM6.3.3.1.5">#REF!</definedName>
    <definedName name="ITEM6.3.3.2.1" localSheetId="1">#REF!</definedName>
    <definedName name="ITEM6.3.3.2.1">#REF!</definedName>
    <definedName name="ITEM6.3.3.2.2" localSheetId="1">#REF!</definedName>
    <definedName name="ITEM6.3.3.2.2">#REF!</definedName>
    <definedName name="ITEM6.3.3.2.3" localSheetId="1">#REF!</definedName>
    <definedName name="ITEM6.3.3.2.3">#REF!</definedName>
    <definedName name="ITEM6.3.3.2.4" localSheetId="1">#REF!</definedName>
    <definedName name="ITEM6.3.3.2.4">#REF!</definedName>
    <definedName name="ITEM6.3.3.2.5" localSheetId="1">#REF!</definedName>
    <definedName name="ITEM6.3.3.2.5">#REF!</definedName>
    <definedName name="ITEM6.3.4" localSheetId="1">#REF!</definedName>
    <definedName name="ITEM6.3.4">#REF!</definedName>
    <definedName name="ITEM6.3.6.1" localSheetId="1">#REF!</definedName>
    <definedName name="ITEM6.3.6.1">#REF!</definedName>
    <definedName name="ITEM6.3.6.2" localSheetId="1">#REF!</definedName>
    <definedName name="ITEM6.3.6.2">#REF!</definedName>
    <definedName name="ITEM6.3.6.3" localSheetId="1">#REF!</definedName>
    <definedName name="ITEM6.3.6.3">#REF!</definedName>
    <definedName name="ITEM6.3.6.4" localSheetId="1">#REF!</definedName>
    <definedName name="ITEM6.3.6.4">#REF!</definedName>
    <definedName name="ITEM6.3.7" localSheetId="1">#REF!</definedName>
    <definedName name="ITEM6.3.7">#REF!</definedName>
    <definedName name="ITEM6.3.8.1" localSheetId="1">#REF!</definedName>
    <definedName name="ITEM6.3.8.1">#REF!</definedName>
    <definedName name="ITEM6.3.8.2" localSheetId="1">#REF!</definedName>
    <definedName name="ITEM6.3.8.2">#REF!</definedName>
    <definedName name="ITEM6.4.1" localSheetId="1">#REF!</definedName>
    <definedName name="ITEM6.4.1">#REF!</definedName>
    <definedName name="ITEM6.4.2" localSheetId="1">#REF!</definedName>
    <definedName name="ITEM6.4.2">#REF!</definedName>
    <definedName name="ITEM6.4.3" localSheetId="1">#REF!</definedName>
    <definedName name="ITEM6.4.3">#REF!</definedName>
    <definedName name="ITEM6.4.4" localSheetId="1">#REF!</definedName>
    <definedName name="ITEM6.4.4">#REF!</definedName>
    <definedName name="ITEM6.4.5.1" localSheetId="1">#REF!</definedName>
    <definedName name="ITEM6.4.5.1">#REF!</definedName>
    <definedName name="ITEM6.4.5.2" localSheetId="1">#REF!</definedName>
    <definedName name="ITEM6.4.5.2">#REF!</definedName>
    <definedName name="ITEM6.4.5.3" localSheetId="1">#REF!</definedName>
    <definedName name="ITEM6.4.5.3">#REF!</definedName>
    <definedName name="ITEM6.4.5.4" localSheetId="1">#REF!</definedName>
    <definedName name="ITEM6.4.5.4">#REF!</definedName>
    <definedName name="ITEM6.4.6.1" localSheetId="1">#REF!</definedName>
    <definedName name="ITEM6.4.6.1">#REF!</definedName>
    <definedName name="ITEM6.4.6.2" localSheetId="1">#REF!</definedName>
    <definedName name="ITEM6.4.6.2">#REF!</definedName>
    <definedName name="ITEM6.4.6.3" localSheetId="1">#REF!</definedName>
    <definedName name="ITEM6.4.6.3">#REF!</definedName>
    <definedName name="ITEM6.4.6.4" localSheetId="1">#REF!</definedName>
    <definedName name="ITEM6.4.6.4">#REF!</definedName>
    <definedName name="ITEM6.4.6.5" localSheetId="1">#REF!</definedName>
    <definedName name="ITEM6.4.6.5">#REF!</definedName>
    <definedName name="ITEM6.5.1" localSheetId="1">#REF!</definedName>
    <definedName name="ITEM6.5.1">#REF!</definedName>
    <definedName name="ITEM6.5.2" localSheetId="1">#REF!</definedName>
    <definedName name="ITEM6.5.2">#REF!</definedName>
    <definedName name="ITEM6.6.1" localSheetId="1">#REF!</definedName>
    <definedName name="ITEM6.6.1" localSheetId="5">#REF!</definedName>
    <definedName name="ITEM6.6.1">#REF!</definedName>
    <definedName name="ITEM6.6.2" localSheetId="1">#REF!</definedName>
    <definedName name="ITEM6.6.2">#REF!</definedName>
    <definedName name="ITEM6.7.1" localSheetId="1">#REF!</definedName>
    <definedName name="ITEM6.7.1">#REF!</definedName>
    <definedName name="ITEM6.8.1" localSheetId="1">#REF!</definedName>
    <definedName name="ITEM6.8.1">#REF!</definedName>
    <definedName name="ITEM6.9.1.1" localSheetId="1">#REF!</definedName>
    <definedName name="ITEM6.9.1.1">#REF!</definedName>
    <definedName name="ITEM6.9.1.2" localSheetId="1">#REF!</definedName>
    <definedName name="ITEM6.9.1.2">#REF!</definedName>
    <definedName name="L" localSheetId="1">#REF!</definedName>
    <definedName name="L">#REF!</definedName>
    <definedName name="mc" localSheetId="1">#REF!</definedName>
    <definedName name="mc">#REF!</definedName>
    <definedName name="no_box">[12]Worksheet!$L$8</definedName>
    <definedName name="OLE_LINK1" localSheetId="1">ใบรับรองแบบรูปและรายการ!#REF!</definedName>
    <definedName name="pd" localSheetId="0">#REF!</definedName>
    <definedName name="pd" localSheetId="1">#REF!</definedName>
    <definedName name="pd">#REF!</definedName>
    <definedName name="PIPE1.2" localSheetId="0">'[4]25-27RC. PIPE(3หน้า)'!#REF!</definedName>
    <definedName name="PIPE1.2" localSheetId="1">'[4]25-27RC. PIPE(3หน้า)'!#REF!</definedName>
    <definedName name="PIPE1.2" localSheetId="5">'[4]25-27RC. PIPE(3หน้า)'!#REF!</definedName>
    <definedName name="PIPE1.2">'[4]25-27RC. PIPE(3หน้า)'!#REF!</definedName>
    <definedName name="PIPE1.5" localSheetId="1">'[4]25-27RC. PIPE(3หน้า)'!#REF!</definedName>
    <definedName name="PIPE1.5" localSheetId="5">'[4]25-27RC. PIPE(3หน้า)'!#REF!</definedName>
    <definedName name="PIPE1.5">'[4]25-27RC. PIPE(3หน้า)'!#REF!</definedName>
    <definedName name="PIPE40" localSheetId="1">'[4]25-27RC. PIPE(3หน้า)'!#REF!</definedName>
    <definedName name="PIPE40" localSheetId="5">'[4]25-27RC. PIPE(3หน้า)'!#REF!</definedName>
    <definedName name="PIPE40">'[4]25-27RC. PIPE(3หน้า)'!#REF!</definedName>
    <definedName name="PIPE60" localSheetId="1">'[4]25-27RC. PIPE(3หน้า)'!#REF!</definedName>
    <definedName name="PIPE60" localSheetId="5">'[4]25-27RC. PIPE(3หน้า)'!#REF!</definedName>
    <definedName name="PIPE60">'[4]25-27RC. PIPE(3หน้า)'!#REF!</definedName>
    <definedName name="PIPE80" localSheetId="1">'[4]25-27RC. PIPE(3หน้า)'!#REF!</definedName>
    <definedName name="PIPE80" localSheetId="5">'[4]25-27RC. PIPE(3หน้า)'!#REF!</definedName>
    <definedName name="PIPE80">'[4]25-27RC. PIPE(3หน้า)'!#REF!</definedName>
    <definedName name="_xlnm.Print_Area" localSheetId="1">ใบรับรองแบบรูปและรายการ!$A$1:$F$33</definedName>
    <definedName name="_xlnm.Print_Area" localSheetId="4">ปร.4!$A$1:$J$36</definedName>
    <definedName name="_xlnm.Print_Area" localSheetId="5">'ปร.4 (พ)'!$A$1:$J$19</definedName>
    <definedName name="_xlnm.Print_Area" localSheetId="3">'ปร.5 (ก)'!$A$1:$F$42</definedName>
    <definedName name="_xlnm.Print_Area" localSheetId="2">ปร.6!$A$1:$D$37</definedName>
    <definedName name="_xlnm.Print_Titles" localSheetId="4">ปร.4!$1:$6</definedName>
    <definedName name="_xlnm.Print_Titles" localSheetId="5">'ปร.4 (พ)'!$1:$7</definedName>
    <definedName name="rb">'[10]10 ข้อมูลวัสดุ-ค่าดำเนิน'!$X$15</definedName>
    <definedName name="rbb">'[10]10 ข้อมูลวัสดุ-ค่าดำเนิน'!$X$15</definedName>
    <definedName name="RET">'[13]11 ข้อมูลงานCon'!$R$11</definedName>
    <definedName name="ROCK.AC" localSheetId="0">'[4]3ข้อมูลวัสดุ-ค่าดำเนิน'!#REF!</definedName>
    <definedName name="ROCK.AC" localSheetId="1">'[4]3ข้อมูลวัสดุ-ค่าดำเนิน'!#REF!</definedName>
    <definedName name="ROCK.AC" localSheetId="5">'[4]3ข้อมูลวัสดุ-ค่าดำเนิน'!#REF!</definedName>
    <definedName name="ROCK.AC">'[4]3ข้อมูลวัสดุ-ค่าดำเนิน'!#REF!</definedName>
    <definedName name="rrr">'[9]10 ข้อมูลวัสดุ-ค่าดำเนิน'!$X$15</definedName>
    <definedName name="S" localSheetId="0">#REF!</definedName>
    <definedName name="S" localSheetId="1">#REF!</definedName>
    <definedName name="S">#REF!</definedName>
    <definedName name="SB">'[10]12 ข้อมูลงานไม้แบบ'!$W$29</definedName>
    <definedName name="SBB">'[10]12 ข้อมูลงานไม้แบบ'!$W$29</definedName>
    <definedName name="sss">'[9]12 ข้อมูลงานไม้แบบ'!$W$29</definedName>
    <definedName name="wb">'[10]10 ข้อมูลวัสดุ-ค่าดำเนิน'!$X$19</definedName>
    <definedName name="wbb">'[10]10 ข้อมูลวัสดุ-ค่าดำเนิน'!$X$19</definedName>
    <definedName name="ww">'[9]10 ข้อมูลวัสดุ-ค่าดำเนิน'!$X$19</definedName>
    <definedName name="xx">'[5]11 ข้อมูลงานCon'!$AB$30</definedName>
    <definedName name="yy">'[5]10 ข้อมูลวัสดุ-ค่าดำเนิน'!$X$15</definedName>
    <definedName name="ดินถม" localSheetId="0">#REF!</definedName>
    <definedName name="ดินถม" localSheetId="1">#REF!</definedName>
    <definedName name="ดินถม">#REF!</definedName>
    <definedName name="ทรายถม" localSheetId="1">#REF!</definedName>
    <definedName name="ทรายถม">#REF!</definedName>
    <definedName name="ทรายผสม" localSheetId="1">#REF!</definedName>
    <definedName name="ทรายผสม">#REF!</definedName>
    <definedName name="ฟา" localSheetId="1">#REF!</definedName>
    <definedName name="ฟา" localSheetId="5">#REF!</definedName>
    <definedName name="ฟา">#REF!</definedName>
    <definedName name="ฟๅ" localSheetId="1">#REF!</definedName>
    <definedName name="ฟๅ" localSheetId="5">#REF!</definedName>
    <definedName name="ฟๅ">#REF!</definedName>
    <definedName name="มอนต่า" localSheetId="1">#REF!</definedName>
    <definedName name="มอนต่า">#REF!</definedName>
    <definedName name="ไม้แบบ1" localSheetId="1">#REF!</definedName>
    <definedName name="ไม้แบบ1">#REF!</definedName>
    <definedName name="ไม้แบบ2" localSheetId="1">#REF!</definedName>
    <definedName name="ไม้แบบ2">#REF!</definedName>
    <definedName name="สะพาน" localSheetId="1">#REF!</definedName>
    <definedName name="สะพาน">#REF!</definedName>
    <definedName name="หยาบ" localSheetId="1">#REF!</definedName>
    <definedName name="หยาบ">#REF!</definedName>
    <definedName name="หินsingle" localSheetId="1">#REF!</definedName>
    <definedName name="หินsingle">#REF!</definedName>
    <definedName name="หินคลุก" localSheetId="1">#REF!</definedName>
    <definedName name="หินคลุก">#REF!</definedName>
    <definedName name="หินผสม" localSheetId="1">#REF!</definedName>
    <definedName name="หินผสม">#REF!</definedName>
    <definedName name="หินแอสฟัลท์" localSheetId="1">#REF!</definedName>
    <definedName name="หินแอสฟัลท์">#REF!</definedName>
  </definedNames>
  <calcPr calcId="145621"/>
</workbook>
</file>

<file path=xl/calcChain.xml><?xml version="1.0" encoding="utf-8"?>
<calcChain xmlns="http://schemas.openxmlformats.org/spreadsheetml/2006/main">
  <c r="E8" i="33" l="1"/>
  <c r="C17" i="5" l="1"/>
  <c r="F9" i="33" l="1"/>
  <c r="H9" i="33"/>
  <c r="H8" i="33"/>
  <c r="F8" i="33"/>
  <c r="I8" i="33" s="1"/>
  <c r="I19" i="33" s="1"/>
  <c r="C19" i="5" s="1"/>
  <c r="I9" i="33" l="1"/>
  <c r="C16" i="3" l="1"/>
  <c r="E16" i="3"/>
  <c r="C26" i="1"/>
  <c r="C12" i="5"/>
  <c r="B12" i="5"/>
  <c r="H33" i="1"/>
  <c r="C34" i="1" l="1"/>
  <c r="C35" i="1"/>
  <c r="F33" i="1"/>
  <c r="I33" i="1" s="1"/>
  <c r="C10" i="32"/>
  <c r="C5" i="32"/>
  <c r="H32" i="1" l="1"/>
  <c r="F32" i="1"/>
  <c r="I32" i="1" s="1"/>
  <c r="H35" i="1"/>
  <c r="F35" i="1"/>
  <c r="H34" i="1"/>
  <c r="F34" i="1"/>
  <c r="I34" i="1" s="1"/>
  <c r="I35" i="1" l="1"/>
  <c r="I36" i="1" s="1"/>
  <c r="C66" i="32"/>
  <c r="C65" i="32"/>
  <c r="C64" i="32"/>
  <c r="C63" i="32"/>
  <c r="C62" i="32"/>
  <c r="C61" i="32"/>
  <c r="C59" i="32"/>
  <c r="L58" i="32"/>
  <c r="C28" i="1"/>
  <c r="C29" i="1"/>
  <c r="H29" i="1" s="1"/>
  <c r="F56" i="32"/>
  <c r="E56" i="32"/>
  <c r="D56" i="32"/>
  <c r="D54" i="32"/>
  <c r="D53" i="32"/>
  <c r="D52" i="32"/>
  <c r="E49" i="32"/>
  <c r="E50" i="32"/>
  <c r="E51" i="32"/>
  <c r="D51" i="32"/>
  <c r="D50" i="32"/>
  <c r="D49" i="32"/>
  <c r="C44" i="32"/>
  <c r="H55" i="32"/>
  <c r="H50" i="32"/>
  <c r="H51" i="32"/>
  <c r="H52" i="32"/>
  <c r="H53" i="32"/>
  <c r="H54" i="32"/>
  <c r="H49" i="32"/>
  <c r="G54" i="32"/>
  <c r="G53" i="32"/>
  <c r="G52" i="32"/>
  <c r="G51" i="32"/>
  <c r="G50" i="32"/>
  <c r="G49" i="32"/>
  <c r="C43" i="32"/>
  <c r="C42" i="32"/>
  <c r="C41" i="32"/>
  <c r="B11" i="5"/>
  <c r="B10" i="5"/>
  <c r="B9" i="5"/>
  <c r="D37" i="32"/>
  <c r="D18" i="32"/>
  <c r="D17" i="32"/>
  <c r="C16" i="32"/>
  <c r="D16" i="32" s="1"/>
  <c r="C15" i="32"/>
  <c r="E15" i="32" s="1"/>
  <c r="E19" i="32" s="1"/>
  <c r="C35" i="32"/>
  <c r="D35" i="32" s="1"/>
  <c r="C36" i="32"/>
  <c r="D36" i="32" s="1"/>
  <c r="C13" i="32"/>
  <c r="C32" i="32"/>
  <c r="C21" i="1" s="1"/>
  <c r="C23" i="1" s="1"/>
  <c r="C30" i="32"/>
  <c r="C29" i="32"/>
  <c r="C28" i="32"/>
  <c r="C27" i="32"/>
  <c r="C26" i="32"/>
  <c r="C23" i="32"/>
  <c r="C22" i="32"/>
  <c r="C27" i="1" l="1"/>
  <c r="H26" i="1"/>
  <c r="D38" i="32"/>
  <c r="E35" i="32"/>
  <c r="E38" i="32" s="1"/>
  <c r="D15" i="32"/>
  <c r="D19" i="32" s="1"/>
  <c r="F19" i="32" s="1"/>
  <c r="C11" i="1" s="1"/>
  <c r="H11" i="1" s="1"/>
  <c r="F26" i="1"/>
  <c r="I26" i="1" s="1"/>
  <c r="F29" i="1"/>
  <c r="I29" i="1" s="1"/>
  <c r="C22" i="1"/>
  <c r="F38" i="32"/>
  <c r="C20" i="1" s="1"/>
  <c r="C21" i="32"/>
  <c r="C31" i="32" s="1"/>
  <c r="C17" i="1" s="1"/>
  <c r="C19" i="1" s="1"/>
  <c r="C12" i="1"/>
  <c r="H12" i="1" s="1"/>
  <c r="C11" i="32"/>
  <c r="C9" i="32"/>
  <c r="C8" i="32"/>
  <c r="C4" i="32"/>
  <c r="C7" i="32"/>
  <c r="C6" i="32"/>
  <c r="C3" i="32"/>
  <c r="C12" i="32" s="1"/>
  <c r="C8" i="1" s="1"/>
  <c r="C9" i="1" s="1"/>
  <c r="H28" i="1" l="1"/>
  <c r="F28" i="1"/>
  <c r="H27" i="1"/>
  <c r="F27" i="1"/>
  <c r="F11" i="1"/>
  <c r="I11" i="1" s="1"/>
  <c r="F20" i="1"/>
  <c r="H20" i="1"/>
  <c r="C14" i="1"/>
  <c r="H19" i="1"/>
  <c r="F19" i="1"/>
  <c r="H23" i="1"/>
  <c r="F23" i="1"/>
  <c r="F17" i="1"/>
  <c r="F21" i="1"/>
  <c r="H17" i="1"/>
  <c r="H21" i="1"/>
  <c r="C18" i="1"/>
  <c r="C13" i="1"/>
  <c r="F12" i="1"/>
  <c r="I12" i="1" s="1"/>
  <c r="H9" i="1"/>
  <c r="F9" i="1"/>
  <c r="C10" i="1"/>
  <c r="I28" i="1" l="1"/>
  <c r="I27" i="1"/>
  <c r="I20" i="1"/>
  <c r="F14" i="1"/>
  <c r="H14" i="1"/>
  <c r="I21" i="1"/>
  <c r="I19" i="1"/>
  <c r="I23" i="1"/>
  <c r="H13" i="1"/>
  <c r="F13" i="1"/>
  <c r="H22" i="1"/>
  <c r="F22" i="1"/>
  <c r="H18" i="1"/>
  <c r="F18" i="1"/>
  <c r="I17" i="1"/>
  <c r="I9" i="1"/>
  <c r="I30" i="1" l="1"/>
  <c r="C11" i="5"/>
  <c r="I18" i="1"/>
  <c r="I22" i="1"/>
  <c r="I14" i="1"/>
  <c r="I13" i="1"/>
  <c r="F10" i="1"/>
  <c r="F8" i="1"/>
  <c r="C15" i="3" l="1"/>
  <c r="I24" i="1"/>
  <c r="H10" i="1"/>
  <c r="I10" i="1" s="1"/>
  <c r="H8" i="1"/>
  <c r="I8" i="1" s="1"/>
  <c r="C10" i="5" l="1"/>
  <c r="C14" i="3"/>
  <c r="E15" i="3"/>
  <c r="I15" i="1"/>
  <c r="C9" i="5" l="1"/>
  <c r="C13" i="3"/>
  <c r="C16" i="5"/>
  <c r="E14" i="3"/>
  <c r="A3" i="3"/>
  <c r="A2" i="5"/>
  <c r="C22" i="5" l="1"/>
  <c r="I19" i="25"/>
  <c r="J12" i="25"/>
  <c r="J11" i="25"/>
  <c r="E13" i="3" l="1"/>
  <c r="E27" i="3" s="1"/>
  <c r="A9" i="3"/>
  <c r="B28" i="3" l="1"/>
  <c r="B24" i="5" l="1"/>
</calcChain>
</file>

<file path=xl/comments1.xml><?xml version="1.0" encoding="utf-8"?>
<comments xmlns="http://schemas.openxmlformats.org/spreadsheetml/2006/main">
  <authors>
    <author>Personal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Personal</author>
  </authors>
  <commentList>
    <comment ref="A27" author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เช่า 45 วัน  วันละ 5 บ/ชุด  เช่า 104*2 (2หลัง) ชุด  (45x5x208) หลัง คิด (คิด 33.3 % ของอาคาร หลัง A มี 2 หลัง) นั่งร้านมาตรฐานขนาด 1.20x1.70x1.80 ม. </t>
        </r>
      </text>
    </comment>
  </commentList>
</comments>
</file>

<file path=xl/sharedStrings.xml><?xml version="1.0" encoding="utf-8"?>
<sst xmlns="http://schemas.openxmlformats.org/spreadsheetml/2006/main" count="343" uniqueCount="185">
  <si>
    <t>แบบเลขที่</t>
  </si>
  <si>
    <t>ลำดับที่</t>
  </si>
  <si>
    <t>รายการ</t>
  </si>
  <si>
    <t>ราคาวัสดุสิ่งของ</t>
  </si>
  <si>
    <t>ค่าแรงงาน</t>
  </si>
  <si>
    <t>หมายเหตุ</t>
  </si>
  <si>
    <t>จำนวน</t>
  </si>
  <si>
    <t>หน่วย</t>
  </si>
  <si>
    <t>ราคาต่อหน่วย</t>
  </si>
  <si>
    <t>จำนวนเงิน</t>
  </si>
  <si>
    <t>ตร.ม.</t>
  </si>
  <si>
    <t>และแรงงาน</t>
  </si>
  <si>
    <t>ค่าวัสดุ</t>
  </si>
  <si>
    <t>สรุปผลการประมาณราคาค่าก่อสร้าง</t>
  </si>
  <si>
    <t>ค่าวัสดุและค่าแรงงาน</t>
  </si>
  <si>
    <t>FACTOR F</t>
  </si>
  <si>
    <t>ค่าก่อสร้างทั้งหมด</t>
  </si>
  <si>
    <t>รวมเป็นเงิน (บาท)</t>
  </si>
  <si>
    <t>เงินล่วงหน้าจ่าย        0      %</t>
  </si>
  <si>
    <t>เงินประกันผลงานหัก        0       %</t>
  </si>
  <si>
    <t>ค่าภาษีมูลค่าเพิ่ม (VAT) 7 %</t>
  </si>
  <si>
    <t>ส่วนราชการ   กองออกแบบและพัฒนาอาคารสถานที่ มหาวิทยาลัยเทคโนโลยีราชมงคลศรีวิชัย</t>
  </si>
  <si>
    <t>บาท / ตร.ม.</t>
  </si>
  <si>
    <t xml:space="preserve">เฉลี่ยราคาประมาณ                  </t>
  </si>
  <si>
    <t>ค่าก่อสร้าง</t>
  </si>
  <si>
    <t>(บาท)</t>
  </si>
  <si>
    <t>(%)</t>
  </si>
  <si>
    <t>รวมทั้งสิ้น</t>
  </si>
  <si>
    <t xml:space="preserve">ตัวอักษร  :   </t>
  </si>
  <si>
    <r>
      <t xml:space="preserve">แบบเลขที่ </t>
    </r>
    <r>
      <rPr>
        <sz val="14"/>
        <rFont val="Angsana New"/>
        <family val="1"/>
      </rPr>
      <t xml:space="preserve">  -                                                                </t>
    </r>
    <r>
      <rPr>
        <b/>
        <sz val="14"/>
        <rFont val="Angsana New"/>
        <family val="1"/>
      </rPr>
      <t>รายการเลขที่  -</t>
    </r>
  </si>
  <si>
    <t xml:space="preserve">ขนาดเนื้อที่ก่อสร้างอาคาร                 </t>
  </si>
  <si>
    <t xml:space="preserve">                                        ..............................................................</t>
  </si>
  <si>
    <t>เงื่อนไขการใช้ตาราง Factor F</t>
  </si>
  <si>
    <t>แบบสรุปราคากลางงานก่อสร้างอาคาร</t>
  </si>
  <si>
    <t>รวมทั้งสิ้นค่าก่อสร้างทั้งโครงการ</t>
  </si>
  <si>
    <t>สรุป</t>
  </si>
  <si>
    <t>ราคากลาง</t>
  </si>
  <si>
    <t>รวมราคางาน</t>
  </si>
  <si>
    <t xml:space="preserve">                  รายการเลขที่</t>
  </si>
  <si>
    <t>ชุด</t>
  </si>
  <si>
    <t>หน่วยงานออกแบบแปลนและรายการ กองออกแบบและพัฒนาอาคารสถานที่ มหาวิทยาลัยเทคโนโลยีราชมงคลศริวิชัย สงขลา</t>
  </si>
  <si>
    <t xml:space="preserve">                ใบรับรองแบบรูปและรายการ</t>
  </si>
  <si>
    <r>
      <t xml:space="preserve">๑.  </t>
    </r>
    <r>
      <rPr>
        <u/>
        <sz val="16"/>
        <rFont val="TH SarabunPSK"/>
        <family val="2"/>
      </rPr>
      <t>จำนวนแบบรูป</t>
    </r>
  </si>
  <si>
    <t>๑.๑  แบบสถาปัตยกรรม</t>
  </si>
  <si>
    <t>แผ่น</t>
  </si>
  <si>
    <t>๑.๒  แบบวิศวกรรมโครงสร้าง</t>
  </si>
  <si>
    <t>-</t>
  </si>
  <si>
    <t>๑.๓   แบบสุขาภิบาล</t>
  </si>
  <si>
    <t>๑.๔   แบบไฟฟ้า</t>
  </si>
  <si>
    <t>๑.๕   แบบระบบปรับอากาศ</t>
  </si>
  <si>
    <t xml:space="preserve"> -</t>
  </si>
  <si>
    <t>๑.๖   แบบรูปรวมทั้งหมด</t>
  </si>
  <si>
    <r>
      <t xml:space="preserve">๒.  </t>
    </r>
    <r>
      <rPr>
        <u/>
        <sz val="16"/>
        <rFont val="TH SarabunPSK"/>
        <family val="2"/>
      </rPr>
      <t>รายการประกอบแบบรูป</t>
    </r>
    <r>
      <rPr>
        <sz val="16"/>
        <rFont val="TH SarabunPSK"/>
        <family val="2"/>
      </rPr>
      <t xml:space="preserve">    </t>
    </r>
  </si>
  <si>
    <t>๒.๑  รายการก่อสร้างมาตรฐานหนึ่งเล่ม</t>
  </si>
  <si>
    <t>๒.๒ รายการก่อสร้างประกอบเฉพาะ</t>
  </si>
  <si>
    <t xml:space="preserve">        ๓.๑  แบบมาตรฐานที่เคยใช้มาแล้ว           </t>
  </si>
  <si>
    <r>
      <t xml:space="preserve">๓.  </t>
    </r>
    <r>
      <rPr>
        <u/>
        <sz val="16"/>
        <rFont val="TH SarabunPSK"/>
        <family val="2"/>
      </rPr>
      <t>ชนิดแบบรูป</t>
    </r>
  </si>
  <si>
    <t xml:space="preserve">        ๓.๒ แบบปรับปรุงจากแบบเก่า          </t>
  </si>
  <si>
    <t xml:space="preserve">        ๓.๓  แบบออกแบบใหม่            </t>
  </si>
  <si>
    <r>
      <t xml:space="preserve">๔.  </t>
    </r>
    <r>
      <rPr>
        <u/>
        <sz val="16"/>
        <rFont val="TH SarabunPSK"/>
        <family val="2"/>
      </rPr>
      <t>เนื้อที่อาคาร</t>
    </r>
  </si>
  <si>
    <t>๔.๑  เนื้อที่อาคาร</t>
  </si>
  <si>
    <t>๔.๒  เนื้อที่อาคารรวมทั้งหมด</t>
  </si>
  <si>
    <r>
      <t xml:space="preserve">๕.  </t>
    </r>
    <r>
      <rPr>
        <u/>
        <sz val="16"/>
        <rFont val="TH SarabunPSK"/>
        <family val="2"/>
      </rPr>
      <t>รายการครุภัณฑ์</t>
    </r>
  </si>
  <si>
    <t>๕.๑  ไม่มี</t>
  </si>
  <si>
    <r>
      <t xml:space="preserve">๖.  </t>
    </r>
    <r>
      <rPr>
        <u/>
        <sz val="16"/>
        <rFont val="TH SarabunPSK"/>
        <family val="2"/>
      </rPr>
      <t>รายการวัสดุ</t>
    </r>
  </si>
  <si>
    <t xml:space="preserve">ได้ตรวจรายการการใช้วัสดุในแบบรูปแล้ว มีระบุรายละเอียดหรือคุณลักษณะของรายการวัสดุ </t>
  </si>
  <si>
    <t>เป็นไปตามระเบียบสำนักนายกรัฐมนตรีว่าด้วยการพัสดุ</t>
  </si>
  <si>
    <r>
      <t xml:space="preserve">๗.  </t>
    </r>
    <r>
      <rPr>
        <u/>
        <sz val="16"/>
        <rFont val="TH SarabunPSK"/>
        <family val="2"/>
      </rPr>
      <t>การตรวจและรับรอง</t>
    </r>
  </si>
  <si>
    <t>ได้ตรวจแบบรูปและรายการจากข้อ ๑-๖ แล้ว ปรากฏว่าถูกต้องและมีครบ</t>
  </si>
  <si>
    <t xml:space="preserve">                                                         ลงชื่อ .......................................................</t>
  </si>
  <si>
    <t xml:space="preserve">                                                         ผู้อำนวยการกองออกแบบและพัฒนาอาคารสถานที่</t>
  </si>
  <si>
    <t>ใบแบ่งงวดงานและงวดเงิน</t>
  </si>
  <si>
    <t>มหาวิทยาลัยเทคโนโลยีราชมงคลศรีวิชัย</t>
  </si>
  <si>
    <t xml:space="preserve">งวดที่ 1 </t>
  </si>
  <si>
    <t>กำหนดแล้วเสร็จ ภายใน 45 วันนับถัดจากวันลงนามในสัญญา</t>
  </si>
  <si>
    <t xml:space="preserve">งวดสุดท้าย </t>
  </si>
  <si>
    <t>ลงชื่อ ...................................................... ผู้แบ่งงวดงานและงวดเงิน</t>
  </si>
  <si>
    <r>
      <rPr>
        <b/>
        <u/>
        <sz val="16"/>
        <rFont val="Angsana New"/>
        <family val="1"/>
      </rPr>
      <t>หมายเหตุ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  การคิดเงินจากเปอร์เซ็นต์ในการแบ่งงวดงานในสัญญาจ้างที่ลงนาม  จะนับตั้งแต่หลักพันลงไป</t>
    </r>
  </si>
  <si>
    <t xml:space="preserve">                     รวมไว้ในงวดสุดท้าย</t>
  </si>
  <si>
    <t xml:space="preserve">                 ( นายวีระวัจน์ นุ้ยแก้ว )</t>
  </si>
  <si>
    <t>กำหนดแล้วเสร็จ ภายใน 30 วันนับถัดจากวันลงนามในสัญญา</t>
  </si>
  <si>
    <t>ตร.ม</t>
  </si>
  <si>
    <t>ด้าน 1</t>
  </si>
  <si>
    <t>ช่องบันได</t>
  </si>
  <si>
    <t>ด้าน 2</t>
  </si>
  <si>
    <t>แผงนอก</t>
  </si>
  <si>
    <t>แผงหน้าห้อง</t>
  </si>
  <si>
    <t>ด้าน 3</t>
  </si>
  <si>
    <t>ด้าน 4</t>
  </si>
  <si>
    <t>ค่าแรงขูดล้างสีผนังเดิม</t>
  </si>
  <si>
    <t>ม2</t>
  </si>
  <si>
    <t>แผงหน้าระเบียง</t>
  </si>
  <si>
    <t>แผงในระเบียง</t>
  </si>
  <si>
    <t>แผงในระเบียง+หน้าห้อง</t>
  </si>
  <si>
    <t>แผงในระเบียงดาดฟ้า</t>
  </si>
  <si>
    <t>ม2 /หลัง</t>
  </si>
  <si>
    <t>อาคารแบบ A</t>
  </si>
  <si>
    <t>หลัง</t>
  </si>
  <si>
    <r>
      <t>ประมาณการโดย</t>
    </r>
    <r>
      <rPr>
        <sz val="14"/>
        <rFont val="Cordia New"/>
        <family val="2"/>
      </rPr>
      <t xml:space="preserve">    คณะกรรมการราคากลาง</t>
    </r>
  </si>
  <si>
    <t>อาคาร A</t>
  </si>
  <si>
    <t>อาคาร B</t>
  </si>
  <si>
    <t>สีรองพื้นปูนเก่า ทา 1 เที่ยว</t>
  </si>
  <si>
    <t>ค่าแรงขูดล้างสีราวบันไดเหล็ก</t>
  </si>
  <si>
    <t>ราวบันได</t>
  </si>
  <si>
    <t xml:space="preserve">งานทาสีภายนอก (สีน้ำอะครีลิค) </t>
  </si>
  <si>
    <t xml:space="preserve">สีรองพื้นราวบันไดเหล็ก </t>
  </si>
  <si>
    <t xml:space="preserve">สีน้ำมันราวบันไดเหล็ก </t>
  </si>
  <si>
    <t>1 เที่ยว</t>
  </si>
  <si>
    <t>2 เที่ยว</t>
  </si>
  <si>
    <t>อาคารแบบ B</t>
  </si>
  <si>
    <t>วงกบ</t>
  </si>
  <si>
    <t>สีน้ำมันวงกบ บานประตูหน้าต่าง (สีน้ำมัน+รองพื้นกันเชื้อรา)</t>
  </si>
  <si>
    <t>ประตู</t>
  </si>
  <si>
    <t>หน้าต่าง 1</t>
  </si>
  <si>
    <t>หน้าต่าง 2</t>
  </si>
  <si>
    <t>บาน</t>
  </si>
  <si>
    <t>หน้าต่าง 3</t>
  </si>
  <si>
    <t>อาคารแบบ C</t>
  </si>
  <si>
    <t>ดอกเบี้ยเงินกู้           6      %</t>
  </si>
  <si>
    <t>อาคาร C</t>
  </si>
  <si>
    <t>ผนังด้านนอก</t>
  </si>
  <si>
    <t>หน้าต่าง 3A</t>
  </si>
  <si>
    <t>หน้าต่าง 1A</t>
  </si>
  <si>
    <t>หน้าต่าง 4A</t>
  </si>
  <si>
    <t>ประตู 1A</t>
  </si>
  <si>
    <t>หน้าต่าง 2A</t>
  </si>
  <si>
    <t>หน้าต่าง 5A</t>
  </si>
  <si>
    <t>พท.</t>
  </si>
  <si>
    <t>ค่าแรงขูดล้างสี โครงหลังคา</t>
  </si>
  <si>
    <t>สีรองพื้น โครงหลังคา</t>
  </si>
  <si>
    <t>สีน้ำมัน โครงหลังคา</t>
  </si>
  <si>
    <t>โครงหลังคา</t>
  </si>
  <si>
    <t>ม</t>
  </si>
  <si>
    <t>พท. Truss</t>
  </si>
  <si>
    <t>พท.อเส</t>
  </si>
  <si>
    <t>พท.แป</t>
  </si>
  <si>
    <r>
      <t xml:space="preserve">สถานที่ก่อสร้าง </t>
    </r>
    <r>
      <rPr>
        <sz val="14"/>
        <rFont val="Cordia New"/>
        <family val="2"/>
      </rPr>
      <t>มหาวิทยาลัยเทคโนโลยีราชมงคลศรีวิชัย  (ทุ่งใหญ่)</t>
    </r>
  </si>
  <si>
    <r>
      <t>ฝ่าย/งาน</t>
    </r>
    <r>
      <rPr>
        <sz val="14"/>
        <rFont val="Cordia New"/>
        <family val="2"/>
      </rPr>
      <t xml:space="preserve"> หน่วยงานวิศวกรรม                        </t>
    </r>
    <r>
      <rPr>
        <b/>
        <sz val="14"/>
        <rFont val="Cordia New"/>
        <family val="2"/>
      </rPr>
      <t>สำนัก/กอง</t>
    </r>
    <r>
      <rPr>
        <sz val="14"/>
        <rFont val="Cordia New"/>
        <family val="2"/>
      </rPr>
      <t xml:space="preserve"> ออกแบบและพัฒนาอาคารสถานที่                         </t>
    </r>
    <r>
      <rPr>
        <b/>
        <sz val="14"/>
        <rFont val="Cordia New"/>
        <family val="2"/>
      </rPr>
      <t>กรม</t>
    </r>
    <r>
      <rPr>
        <sz val="14"/>
        <rFont val="Cordia New"/>
        <family val="2"/>
      </rPr>
      <t xml:space="preserve">   มหาวิทยาลัยเทคโนโลยีราชมงคลศรีวิชัย </t>
    </r>
  </si>
  <si>
    <t>งบประมาณ  :   ........................ ๑,๙๔๗,๕๐๐ บาท .................................................................................................................</t>
  </si>
  <si>
    <r>
      <t>กำหนดแล้วเสร็จ     ภายใน  45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 วัน</t>
    </r>
  </si>
  <si>
    <t xml:space="preserve">                                                    ..............................................................</t>
  </si>
  <si>
    <t xml:space="preserve">                                                              (.นายวิศิษฏ์ศักดิ์ ทับยัง.)</t>
  </si>
  <si>
    <t xml:space="preserve">                                                    ประธานกรรมการกำหนดราคากลาง</t>
  </si>
  <si>
    <t>..............................................................                                   ..............................................................</t>
  </si>
  <si>
    <t xml:space="preserve">           (.นายวีระวัจน์ นุ้ยแก้ว.)                                                             (.นายอุดม นพรัตน์.)                           </t>
  </si>
  <si>
    <t xml:space="preserve">       กรรมการกำหนดราคากลาง                                                       กรรมการกำหนดราคากลาง</t>
  </si>
  <si>
    <t>..............................................................</t>
  </si>
  <si>
    <t>(.นายวิศิษฏ์ศักดิ์ ทับยัง.)</t>
  </si>
  <si>
    <t xml:space="preserve"> ประธานกรรมการกำหนดราคากลาง</t>
  </si>
  <si>
    <t xml:space="preserve"> (.นายวีระวัจน์ นุ้ยแก้ว.)                                                             (.นายอุดม นพรัตน์.) </t>
  </si>
  <si>
    <t xml:space="preserve">  กรรมการกำหนดราคากลาง                                                       กรรมการกำหนดราคากลาง</t>
  </si>
  <si>
    <t>ศาลาอเนกประสงค์</t>
  </si>
  <si>
    <r>
      <t>การชำระเงิน    จำนวนงวด</t>
    </r>
    <r>
      <rPr>
        <b/>
        <sz val="16"/>
        <rFont val="Angsana New"/>
        <family val="1"/>
      </rPr>
      <t xml:space="preserve">  2</t>
    </r>
    <r>
      <rPr>
        <sz val="16"/>
        <rFont val="Angsana New"/>
        <family val="1"/>
      </rPr>
      <t xml:space="preserve">  งวด  ดังต่อไปนี้</t>
    </r>
  </si>
  <si>
    <t>ดังนี้ งานทาสีอาคาร A แล้วเสร็จ</t>
  </si>
  <si>
    <t>ดังนี้ งานทาสีอาคาร B  งานทาสีอาคาร C  งานทาสีศาลาอเนกประสงค์ แล้วเสร็จและทำงานอื่นๆ</t>
  </si>
  <si>
    <t xml:space="preserve">ก่อสร้าง ที่เหลือที่ปรากฏตามรูปแบบรายการและตามข้อตกลงในสัญญา เก็บเศษวัสดุ </t>
  </si>
  <si>
    <t>และสิ่งก่อสร้างต่างๆ ทำความสะอาดพื้นที่ เป็นที่เรียบร้อยแล้ว</t>
  </si>
  <si>
    <r>
      <t>เป็นจำนวนเงิน  50</t>
    </r>
    <r>
      <rPr>
        <b/>
        <sz val="16"/>
        <rFont val="Angsana New"/>
        <family val="1"/>
      </rPr>
      <t>%</t>
    </r>
    <r>
      <rPr>
        <sz val="16"/>
        <rFont val="Angsana New"/>
        <family val="1"/>
      </rPr>
      <t xml:space="preserve"> ของค่าก่อสร้างตามสัญญา จ่ายให้เมื่อผู้รับจ้างได้ทำงานในส่วน</t>
    </r>
    <r>
      <rPr>
        <b/>
        <sz val="16"/>
        <rFont val="Angsana New"/>
        <family val="1"/>
      </rPr>
      <t>งานทาสี</t>
    </r>
    <r>
      <rPr>
        <sz val="16"/>
        <rFont val="Angsana New"/>
        <family val="1"/>
      </rPr>
      <t xml:space="preserve"> </t>
    </r>
  </si>
  <si>
    <r>
      <t>เป็นจำนวนเงิน  50</t>
    </r>
    <r>
      <rPr>
        <b/>
        <sz val="16"/>
        <rFont val="Angsana New"/>
        <family val="1"/>
      </rPr>
      <t>%</t>
    </r>
    <r>
      <rPr>
        <sz val="16"/>
        <rFont val="Angsana New"/>
        <family val="1"/>
      </rPr>
      <t xml:space="preserve"> ของค่าก่อสร้างตามสัญญาจ่ายให้เมื่อผู้รับจ้างได้ทำงานในส่วน </t>
    </r>
  </si>
  <si>
    <t>ค่าใช้จ่ายพิเศษตามข้อกำหนดและค่าใช้จ่ายอื่นที่จำเป็นต้องมี</t>
  </si>
  <si>
    <t>รายการเลขที่</t>
  </si>
  <si>
    <r>
      <t>ฝ่าย/งาน</t>
    </r>
    <r>
      <rPr>
        <sz val="16"/>
        <rFont val="Angsana New"/>
        <family val="1"/>
      </rPr>
      <t xml:space="preserve"> หน่วยงานออกแบบและบริหารงานก่อสร้าง           </t>
    </r>
    <r>
      <rPr>
        <b/>
        <sz val="16"/>
        <rFont val="Angsana New"/>
        <family val="1"/>
      </rPr>
      <t>สำนัก/กอง</t>
    </r>
    <r>
      <rPr>
        <sz val="16"/>
        <rFont val="Angsana New"/>
        <family val="1"/>
      </rPr>
      <t xml:space="preserve"> ออกแบบและพัฒนาอาคารสถานที่                    </t>
    </r>
    <r>
      <rPr>
        <b/>
        <sz val="16"/>
        <rFont val="Angsana New"/>
        <family val="1"/>
      </rPr>
      <t>กรม</t>
    </r>
    <r>
      <rPr>
        <sz val="16"/>
        <rFont val="Angsana New"/>
        <family val="1"/>
      </rPr>
      <t xml:space="preserve">   มหาวิทยาลัยเทคโนโลยีราชมงคลศรีวิชัย </t>
    </r>
  </si>
  <si>
    <r>
      <t>ประมาณการโดย</t>
    </r>
    <r>
      <rPr>
        <sz val="16"/>
        <rFont val="Angsana New"/>
        <family val="1"/>
      </rPr>
      <t xml:space="preserve">    คณะกรรมการราคากลาง</t>
    </r>
  </si>
  <si>
    <t>รวมค่าวัสดุ</t>
  </si>
  <si>
    <t>รวมค่าใช้จ่ายพิเศษตามข้อกำหนดฯ ทุกรายการ</t>
  </si>
  <si>
    <t xml:space="preserve">ค่าติดตั้ง และค่ารื้อถอน นั่งร้าน </t>
  </si>
  <si>
    <t xml:space="preserve">ค่าเช่านั่งร้าน  </t>
  </si>
  <si>
    <t>งาน</t>
  </si>
  <si>
    <t>เมื่อวันที่   25  ตุลาคม   2559</t>
  </si>
  <si>
    <t>ค่าใช้จ่ายงาน ( พิเศษ )</t>
  </si>
  <si>
    <t>Factor F (1.3065)</t>
  </si>
  <si>
    <t xml:space="preserve"> เช่า 45 วัน  วันละ 5 บ/ชุด  เช่า 104*2 (2หลัง) ชุด  (45x5x104)  (คิด 33.3 % ของอาคาร หลัง A มี 2 หลัง) นั่งร้านมาตรฐานขนาด 1.20x1.70x1.80 ม. </t>
  </si>
  <si>
    <r>
      <t>รายการประมาณราคาก่อสร้างโครงการ</t>
    </r>
    <r>
      <rPr>
        <sz val="16"/>
        <rFont val="Angsana New"/>
        <family val="1"/>
      </rPr>
      <t xml:space="preserve"> ทาสีหอพักนักศึกษา 1 งาน ตำบลทุ่งใหญ่ อำเภอทุ่งใหญ่ จังหวัดนครศรีธรรมราช</t>
    </r>
  </si>
  <si>
    <r>
      <t xml:space="preserve">รายการประมาณราคาโครงการ </t>
    </r>
    <r>
      <rPr>
        <sz val="14"/>
        <rFont val="Cordia New"/>
        <family val="2"/>
      </rPr>
      <t>ทาสีหอพักนักศึกษา 1 งาน ตำบลทุ่งใหญ่ อำเภอทุ่งใหญ่ จังหวัดนครศรีธรรมราช</t>
    </r>
  </si>
  <si>
    <t>โครงการ      :  ……...... ทาสีหอพักนักศึกษา ๑ งาน ตำบลทุ่งใหญ่ อำเภอทุ่งใหญ่ จังหวัดนครศรีธรรมราช ............</t>
  </si>
  <si>
    <t>โครงการ. ทาสีหอพักนักศึกษา 1 งาน ตำบลทุ่งใหญ่ อำเภอทุ่งใหญ่ จังหวัดนครศรีธรรมราช</t>
  </si>
  <si>
    <t>ประมาณราคาตามแบบ ปร. 4                                           จำนวน      3      แผ่น</t>
  </si>
  <si>
    <r>
      <rPr>
        <b/>
        <sz val="14"/>
        <rFont val="Angsana New"/>
        <family val="1"/>
      </rPr>
      <t>แบบ ปร. 4 และ ปร. 5  ที่แนบ</t>
    </r>
    <r>
      <rPr>
        <sz val="14"/>
        <rFont val="Angsana New"/>
        <family val="1"/>
      </rPr>
      <t xml:space="preserve">                                     จำนวน       4         แผ่น</t>
    </r>
  </si>
  <si>
    <t>หน่วยงาน     :   .....................มหาวิทยาลัยเทคโนโลยีราชมงคลศรีวิชัย วิทยาเขตนครศรีธรรมราช (ทุ่งใหญ่).........................</t>
  </si>
  <si>
    <r>
      <t>สถานที่ก่อสร้าง</t>
    </r>
    <r>
      <rPr>
        <sz val="14"/>
        <rFont val="Angsana New"/>
        <family val="1"/>
      </rPr>
      <t xml:space="preserve">  มหาวิทยาลัยเทคโนโลยีราชมงคลศรีวิชัย วิทยาเขตนครศรีธรรมราช (ทุ่งใหญ่)  </t>
    </r>
  </si>
  <si>
    <t>เจ้าของอาคาร  มหาวิทยาลัยเทคโนโลยีราชมงคลศรีวิชัย วิทยาเขตนครศรีธรรมราช (ทุ่งใหญ่)</t>
  </si>
  <si>
    <r>
      <t xml:space="preserve">สถานที่ก่อสร้าง </t>
    </r>
    <r>
      <rPr>
        <sz val="16"/>
        <rFont val="Angsana New"/>
        <family val="1"/>
      </rPr>
      <t>มหาวิทยาลัยเทคโนโลยีราชมงคลศรีวิชัย (ทุ่งใหญ่)</t>
    </r>
  </si>
  <si>
    <t>สถานที่ก่อสร้าง  มหาวิทยาลัยเทคโนโลยีราชมงคลศรีวิชัย วิทยาเขตนครศรีธรรมราช (ทุ่งใหญ่)</t>
  </si>
  <si>
    <r>
      <rPr>
        <b/>
        <sz val="14"/>
        <rFont val="Angsana New"/>
        <family val="1"/>
      </rPr>
      <t>ประมาณการเมื่อ</t>
    </r>
    <r>
      <rPr>
        <sz val="14"/>
        <rFont val="Angsana New"/>
        <family val="1"/>
      </rPr>
      <t xml:space="preserve">  วันที่  25  ตุลาคม   2559                  </t>
    </r>
    <r>
      <rPr>
        <b/>
        <sz val="14"/>
        <rFont val="Angsana New"/>
        <family val="1"/>
      </rPr>
      <t>ราคากลางเห็นชอบ</t>
    </r>
    <r>
      <rPr>
        <sz val="14"/>
        <rFont val="Angsana New"/>
        <family val="1"/>
      </rPr>
      <t xml:space="preserve"> เมื่อวันที่  3  พฤศจิกายน  2559 </t>
    </r>
  </si>
  <si>
    <t xml:space="preserve">ราคากลางเห็นชอบ เมื่อวันที่ 3  พฤศจิกายน  2559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</si>
</sst>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9" formatCode="0.0000"/>
    <numFmt numFmtId="191" formatCode="_-* #,##0.00000_-;\-* #,##0.00000_-;_-* &quot;-&quot;?????_-;_-@_-"/>
    <numFmt numFmtId="192" formatCode="\t0.00E+00"/>
    <numFmt numFmtId="193" formatCode="&quot;฿&quot;\t#,##0_);\(&quot;฿&quot;\t#,##0\)"/>
    <numFmt numFmtId="194" formatCode="m/d/yy\ hh:mm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#,##0.0_);\(#,##0.0\)"/>
    <numFmt numFmtId="198" formatCode="0.0&quot;  &quot;"/>
    <numFmt numFmtId="199" formatCode="#,##0.000000&quot; &quot;"/>
    <numFmt numFmtId="200" formatCode="#,###&quot;   &quot;"/>
    <numFmt numFmtId="201" formatCode="General_)"/>
    <numFmt numFmtId="202" formatCode="dd\-mm\-yy"/>
    <numFmt numFmtId="205" formatCode="t0.00E+00"/>
  </numFmts>
  <fonts count="82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sz val="10"/>
      <name val="Arial"/>
      <family val="2"/>
    </font>
    <font>
      <b/>
      <sz val="18"/>
      <name val="Angsana New"/>
      <family val="1"/>
    </font>
    <font>
      <sz val="14"/>
      <name val="SV Rojchana"/>
    </font>
    <font>
      <sz val="14"/>
      <name val="AngsanaUPC"/>
      <family val="1"/>
      <charset val="222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 ?????"/>
      <family val="3"/>
      <charset val="255"/>
    </font>
    <font>
      <sz val="11"/>
      <name val="??"/>
      <family val="1"/>
    </font>
    <font>
      <sz val="12"/>
      <name val="Helv"/>
      <family val="2"/>
    </font>
    <font>
      <sz val="10"/>
      <name val="Arial"/>
      <family val="2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b/>
      <sz val="14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sz val="14"/>
      <name val="AngsanaUPC"/>
      <family val="1"/>
      <charset val="222"/>
    </font>
    <font>
      <sz val="14"/>
      <name val="Cordia New"/>
      <family val="3"/>
    </font>
    <font>
      <b/>
      <i/>
      <sz val="18"/>
      <color indexed="28"/>
      <name val="AngsanaUPC"/>
      <family val="1"/>
    </font>
    <font>
      <sz val="14"/>
      <name val="Cordia New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ngsana New"/>
      <family val="1"/>
    </font>
    <font>
      <sz val="10"/>
      <name val="Arial"/>
      <family val="2"/>
    </font>
    <font>
      <sz val="14"/>
      <name val="CordiaUPC"/>
      <family val="2"/>
      <charset val="222"/>
    </font>
    <font>
      <sz val="14"/>
      <color indexed="8"/>
      <name val="TH SarabunPSK"/>
      <family val="2"/>
      <charset val="222"/>
    </font>
    <font>
      <sz val="10"/>
      <name val="Arial"/>
      <family val="2"/>
    </font>
    <font>
      <sz val="14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sz val="18"/>
      <name val="Angsana New"/>
      <family val="1"/>
    </font>
    <font>
      <sz val="10"/>
      <name val="TH SarabunPSK"/>
      <family val="2"/>
    </font>
    <font>
      <u/>
      <sz val="16"/>
      <name val="TH SarabunPSK"/>
      <family val="2"/>
    </font>
    <font>
      <sz val="8"/>
      <name val="TH SarabunPSK"/>
      <family val="2"/>
    </font>
    <font>
      <sz val="8"/>
      <name val="Angsana New"/>
      <family val="1"/>
    </font>
    <font>
      <sz val="14"/>
      <name val="AngsanaUPC"/>
      <family val="1"/>
    </font>
    <font>
      <b/>
      <sz val="14"/>
      <name val="Cordia New"/>
      <family val="2"/>
    </font>
    <font>
      <sz val="10"/>
      <color rgb="FFFF0000"/>
      <name val="Arial"/>
      <family val="2"/>
    </font>
    <font>
      <b/>
      <u/>
      <sz val="16"/>
      <name val="Angsana New"/>
      <family val="1"/>
    </font>
    <font>
      <u/>
      <sz val="16"/>
      <name val="Angsana New"/>
      <family val="1"/>
    </font>
    <font>
      <sz val="16"/>
      <name val="Cordia New"/>
      <family val="2"/>
    </font>
    <font>
      <b/>
      <u/>
      <sz val="16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Tahoma"/>
      <family val="2"/>
      <scheme val="minor"/>
    </font>
    <font>
      <u/>
      <sz val="10"/>
      <color indexed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02">
    <xf numFmtId="0" fontId="0" fillId="0" borderId="0"/>
    <xf numFmtId="0" fontId="16" fillId="0" borderId="0">
      <alignment vertical="center"/>
    </xf>
    <xf numFmtId="201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4" fontId="18" fillId="0" borderId="0" applyFont="0" applyFill="0" applyBorder="0" applyAlignment="0" applyProtection="0"/>
    <xf numFmtId="19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200" fontId="17" fillId="0" borderId="0" applyFon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1" fillId="0" borderId="0"/>
    <xf numFmtId="0" fontId="22" fillId="0" borderId="0"/>
    <xf numFmtId="9" fontId="23" fillId="2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4" fillId="17" borderId="1">
      <alignment horizontal="centerContinuous" vertical="top"/>
    </xf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48" fillId="4" borderId="0" applyNumberFormat="0" applyBorder="0" applyAlignment="0" applyProtection="0"/>
    <xf numFmtId="0" fontId="23" fillId="0" borderId="0" applyFill="0" applyBorder="0" applyAlignment="0"/>
    <xf numFmtId="197" fontId="18" fillId="0" borderId="0" applyFill="0" applyBorder="0" applyAlignment="0"/>
    <xf numFmtId="0" fontId="25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95" fontId="17" fillId="0" borderId="0" applyFill="0" applyBorder="0" applyAlignment="0"/>
    <xf numFmtId="198" fontId="19" fillId="0" borderId="0" applyFill="0" applyBorder="0" applyAlignment="0"/>
    <xf numFmtId="197" fontId="18" fillId="0" borderId="0" applyFill="0" applyBorder="0" applyAlignment="0"/>
    <xf numFmtId="0" fontId="38" fillId="22" borderId="2" applyNumberFormat="0" applyAlignment="0" applyProtection="0"/>
    <xf numFmtId="0" fontId="42" fillId="23" borderId="3" applyNumberFormat="0" applyAlignment="0" applyProtection="0"/>
    <xf numFmtId="43" fontId="1" fillId="0" borderId="0" applyFont="0" applyFill="0" applyBorder="0" applyAlignment="0" applyProtection="0"/>
    <xf numFmtId="19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17" borderId="1">
      <alignment horizontal="centerContinuous" vertical="top"/>
    </xf>
    <xf numFmtId="197" fontId="18" fillId="0" borderId="0" applyFont="0" applyFill="0" applyBorder="0" applyAlignment="0" applyProtection="0"/>
    <xf numFmtId="14" fontId="27" fillId="0" borderId="0" applyFill="0" applyBorder="0" applyAlignment="0"/>
    <xf numFmtId="15" fontId="28" fillId="24" borderId="0">
      <alignment horizontal="centerContinuous"/>
    </xf>
    <xf numFmtId="195" fontId="17" fillId="0" borderId="0" applyFill="0" applyBorder="0" applyAlignment="0"/>
    <xf numFmtId="197" fontId="18" fillId="0" borderId="0" applyFill="0" applyBorder="0" applyAlignment="0"/>
    <xf numFmtId="195" fontId="17" fillId="0" borderId="0" applyFill="0" applyBorder="0" applyAlignment="0"/>
    <xf numFmtId="198" fontId="19" fillId="0" borderId="0" applyFill="0" applyBorder="0" applyAlignment="0"/>
    <xf numFmtId="197" fontId="18" fillId="0" borderId="0" applyFill="0" applyBorder="0" applyAlignment="0"/>
    <xf numFmtId="0" fontId="40" fillId="0" borderId="0" applyNumberFormat="0" applyFill="0" applyBorder="0" applyAlignment="0" applyProtection="0"/>
    <xf numFmtId="0" fontId="44" fillId="5" borderId="0" applyNumberFormat="0" applyBorder="0" applyAlignment="0" applyProtection="0"/>
    <xf numFmtId="38" fontId="29" fillId="17" borderId="0" applyNumberFormat="0" applyBorder="0" applyAlignment="0" applyProtection="0"/>
    <xf numFmtId="0" fontId="30" fillId="0" borderId="4" applyNumberFormat="0" applyAlignment="0" applyProtection="0">
      <alignment horizontal="left" vertical="center"/>
    </xf>
    <xf numFmtId="0" fontId="30" fillId="0" borderId="5">
      <alignment horizontal="left" vertical="center"/>
    </xf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45" fillId="8" borderId="2" applyNumberFormat="0" applyAlignment="0" applyProtection="0"/>
    <xf numFmtId="10" fontId="29" fillId="25" borderId="9" applyNumberFormat="0" applyBorder="0" applyAlignment="0" applyProtection="0"/>
    <xf numFmtId="195" fontId="17" fillId="0" borderId="0" applyFill="0" applyBorder="0" applyAlignment="0"/>
    <xf numFmtId="197" fontId="18" fillId="0" borderId="0" applyFill="0" applyBorder="0" applyAlignment="0"/>
    <xf numFmtId="195" fontId="17" fillId="0" borderId="0" applyFill="0" applyBorder="0" applyAlignment="0"/>
    <xf numFmtId="198" fontId="19" fillId="0" borderId="0" applyFill="0" applyBorder="0" applyAlignment="0"/>
    <xf numFmtId="197" fontId="18" fillId="0" borderId="0" applyFill="0" applyBorder="0" applyAlignment="0"/>
    <xf numFmtId="0" fontId="43" fillId="0" borderId="10" applyNumberFormat="0" applyFill="0" applyAlignment="0" applyProtection="0"/>
    <xf numFmtId="0" fontId="46" fillId="26" borderId="0" applyNumberFormat="0" applyBorder="0" applyAlignment="0" applyProtection="0"/>
    <xf numFmtId="191" fontId="31" fillId="0" borderId="0"/>
    <xf numFmtId="0" fontId="23" fillId="0" borderId="0"/>
    <xf numFmtId="0" fontId="54" fillId="27" borderId="11" applyNumberFormat="0" applyFont="0" applyAlignment="0" applyProtection="0"/>
    <xf numFmtId="0" fontId="49" fillId="22" borderId="12" applyNumberFormat="0" applyAlignment="0" applyProtection="0"/>
    <xf numFmtId="0" fontId="32" fillId="0" borderId="0" applyFont="0" applyFill="0" applyBorder="0" applyAlignment="0" applyProtection="0"/>
    <xf numFmtId="195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14" fillId="0" borderId="0" applyFont="0" applyFill="0" applyBorder="0" applyAlignment="0" applyProtection="0"/>
    <xf numFmtId="195" fontId="17" fillId="0" borderId="0" applyFill="0" applyBorder="0" applyAlignment="0"/>
    <xf numFmtId="197" fontId="18" fillId="0" borderId="0" applyFill="0" applyBorder="0" applyAlignment="0"/>
    <xf numFmtId="195" fontId="17" fillId="0" borderId="0" applyFill="0" applyBorder="0" applyAlignment="0"/>
    <xf numFmtId="198" fontId="19" fillId="0" borderId="0" applyFill="0" applyBorder="0" applyAlignment="0"/>
    <xf numFmtId="197" fontId="18" fillId="0" borderId="0" applyFill="0" applyBorder="0" applyAlignment="0"/>
    <xf numFmtId="0" fontId="33" fillId="2" borderId="0"/>
    <xf numFmtId="49" fontId="27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0" fontId="41" fillId="0" borderId="0" applyNumberFormat="0" applyFill="0" applyBorder="0" applyAlignment="0" applyProtection="0"/>
    <xf numFmtId="0" fontId="47" fillId="0" borderId="13" applyNumberFormat="0" applyFill="0" applyAlignment="0" applyProtection="0"/>
    <xf numFmtId="194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23" fillId="0" borderId="0"/>
    <xf numFmtId="0" fontId="55" fillId="0" borderId="0"/>
    <xf numFmtId="0" fontId="4" fillId="0" borderId="0"/>
    <xf numFmtId="0" fontId="35" fillId="0" borderId="0"/>
    <xf numFmtId="0" fontId="35" fillId="0" borderId="0"/>
    <xf numFmtId="0" fontId="34" fillId="0" borderId="0"/>
    <xf numFmtId="0" fontId="5" fillId="0" borderId="0"/>
    <xf numFmtId="0" fontId="4" fillId="0" borderId="0"/>
    <xf numFmtId="0" fontId="4" fillId="0" borderId="0"/>
    <xf numFmtId="0" fontId="5" fillId="0" borderId="0"/>
    <xf numFmtId="9" fontId="1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0" fontId="58" fillId="0" borderId="0"/>
    <xf numFmtId="43" fontId="57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205" fontId="19" fillId="0" borderId="0" applyFont="0" applyFill="0" applyBorder="0" applyAlignment="0" applyProtection="0"/>
    <xf numFmtId="9" fontId="1" fillId="2" borderId="0"/>
    <xf numFmtId="0" fontId="1" fillId="0" borderId="0" applyFill="0" applyBorder="0" applyAlignment="0"/>
    <xf numFmtId="195" fontId="17" fillId="0" borderId="0" applyFill="0" applyBorder="0" applyAlignment="0"/>
    <xf numFmtId="198" fontId="19" fillId="0" borderId="0" applyFill="0" applyBorder="0" applyAlignment="0"/>
    <xf numFmtId="19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7" fillId="0" borderId="0" applyFill="0" applyBorder="0" applyAlignment="0"/>
    <xf numFmtId="195" fontId="17" fillId="0" borderId="0" applyFill="0" applyBorder="0" applyAlignment="0"/>
    <xf numFmtId="198" fontId="19" fillId="0" borderId="0" applyFill="0" applyBorder="0" applyAlignment="0"/>
    <xf numFmtId="38" fontId="2" fillId="17" borderId="0" applyNumberFormat="0" applyBorder="0" applyAlignment="0" applyProtection="0"/>
    <xf numFmtId="10" fontId="2" fillId="25" borderId="9" applyNumberFormat="0" applyBorder="0" applyAlignment="0" applyProtection="0"/>
    <xf numFmtId="195" fontId="17" fillId="0" borderId="0" applyFill="0" applyBorder="0" applyAlignment="0"/>
    <xf numFmtId="195" fontId="17" fillId="0" borderId="0" applyFill="0" applyBorder="0" applyAlignment="0"/>
    <xf numFmtId="198" fontId="19" fillId="0" borderId="0" applyFill="0" applyBorder="0" applyAlignment="0"/>
    <xf numFmtId="191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5" fontId="17" fillId="0" borderId="0" applyFill="0" applyBorder="0" applyAlignment="0"/>
    <xf numFmtId="195" fontId="17" fillId="0" borderId="0" applyFill="0" applyBorder="0" applyAlignment="0"/>
    <xf numFmtId="198" fontId="19" fillId="0" borderId="0" applyFill="0" applyBorder="0" applyAlignment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191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0" fillId="0" borderId="0"/>
    <xf numFmtId="0" fontId="1" fillId="27" borderId="11" applyNumberFormat="0" applyFon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</cellStyleXfs>
  <cellXfs count="231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/>
    <xf numFmtId="0" fontId="0" fillId="0" borderId="0" xfId="0" applyBorder="1"/>
    <xf numFmtId="0" fontId="0" fillId="0" borderId="0" xfId="0" applyFill="1"/>
    <xf numFmtId="0" fontId="8" fillId="0" borderId="0" xfId="119" applyFont="1"/>
    <xf numFmtId="0" fontId="8" fillId="0" borderId="14" xfId="119" applyFont="1" applyBorder="1"/>
    <xf numFmtId="43" fontId="8" fillId="0" borderId="14" xfId="119" applyNumberFormat="1" applyFont="1" applyBorder="1"/>
    <xf numFmtId="0" fontId="8" fillId="0" borderId="15" xfId="119" applyFont="1" applyBorder="1"/>
    <xf numFmtId="0" fontId="8" fillId="0" borderId="16" xfId="119" applyFont="1" applyBorder="1"/>
    <xf numFmtId="0" fontId="9" fillId="0" borderId="17" xfId="118" applyFont="1" applyBorder="1"/>
    <xf numFmtId="0" fontId="8" fillId="0" borderId="17" xfId="118" applyFont="1" applyBorder="1"/>
    <xf numFmtId="0" fontId="8" fillId="0" borderId="18" xfId="118" applyFont="1" applyBorder="1" applyAlignment="1">
      <alignment horizontal="center"/>
    </xf>
    <xf numFmtId="0" fontId="8" fillId="0" borderId="19" xfId="118" applyFont="1" applyBorder="1" applyAlignment="1">
      <alignment horizontal="center"/>
    </xf>
    <xf numFmtId="0" fontId="8" fillId="0" borderId="14" xfId="118" applyFont="1" applyBorder="1" applyAlignment="1">
      <alignment horizontal="center"/>
    </xf>
    <xf numFmtId="2" fontId="8" fillId="0" borderId="14" xfId="118" applyNumberFormat="1" applyFont="1" applyFill="1" applyBorder="1" applyAlignment="1">
      <alignment horizontal="center"/>
    </xf>
    <xf numFmtId="0" fontId="10" fillId="0" borderId="0" xfId="0" applyFont="1"/>
    <xf numFmtId="0" fontId="8" fillId="0" borderId="21" xfId="119" applyFont="1" applyBorder="1"/>
    <xf numFmtId="0" fontId="8" fillId="0" borderId="18" xfId="119" applyFont="1" applyBorder="1" applyAlignment="1">
      <alignment horizontal="center"/>
    </xf>
    <xf numFmtId="0" fontId="8" fillId="0" borderId="21" xfId="119" applyFont="1" applyBorder="1" applyAlignment="1">
      <alignment horizontal="center"/>
    </xf>
    <xf numFmtId="0" fontId="8" fillId="0" borderId="14" xfId="119" applyFont="1" applyBorder="1" applyAlignment="1">
      <alignment horizontal="center"/>
    </xf>
    <xf numFmtId="0" fontId="8" fillId="0" borderId="23" xfId="119" applyFont="1" applyBorder="1"/>
    <xf numFmtId="0" fontId="8" fillId="0" borderId="0" xfId="119" applyFont="1" applyBorder="1"/>
    <xf numFmtId="0" fontId="8" fillId="0" borderId="0" xfId="119" applyFont="1" applyBorder="1" applyAlignment="1">
      <alignment horizontal="right"/>
    </xf>
    <xf numFmtId="0" fontId="13" fillId="0" borderId="0" xfId="0" applyFont="1" applyFill="1"/>
    <xf numFmtId="0" fontId="9" fillId="0" borderId="5" xfId="119" applyFont="1" applyBorder="1" applyAlignment="1"/>
    <xf numFmtId="0" fontId="9" fillId="0" borderId="1" xfId="119" applyFont="1" applyBorder="1" applyAlignment="1"/>
    <xf numFmtId="0" fontId="9" fillId="0" borderId="25" xfId="119" applyFont="1" applyBorder="1" applyAlignment="1"/>
    <xf numFmtId="187" fontId="0" fillId="0" borderId="0" xfId="0" applyNumberFormat="1"/>
    <xf numFmtId="0" fontId="8" fillId="0" borderId="5" xfId="119" applyFont="1" applyBorder="1"/>
    <xf numFmtId="43" fontId="8" fillId="0" borderId="5" xfId="51" applyFont="1" applyBorder="1"/>
    <xf numFmtId="0" fontId="8" fillId="0" borderId="5" xfId="119" applyFont="1" applyBorder="1" applyAlignment="1">
      <alignment horizontal="right"/>
    </xf>
    <xf numFmtId="0" fontId="8" fillId="0" borderId="1" xfId="119" applyFont="1" applyBorder="1"/>
    <xf numFmtId="43" fontId="8" fillId="0" borderId="0" xfId="51" applyFont="1" applyBorder="1"/>
    <xf numFmtId="0" fontId="6" fillId="0" borderId="21" xfId="0" applyFont="1" applyFill="1" applyBorder="1" applyAlignment="1">
      <alignment horizontal="center"/>
    </xf>
    <xf numFmtId="43" fontId="8" fillId="0" borderId="14" xfId="0" applyNumberFormat="1" applyFont="1" applyBorder="1"/>
    <xf numFmtId="0" fontId="17" fillId="0" borderId="0" xfId="0" applyFont="1"/>
    <xf numFmtId="0" fontId="5" fillId="0" borderId="0" xfId="120"/>
    <xf numFmtId="43" fontId="5" fillId="0" borderId="0" xfId="120" applyNumberFormat="1"/>
    <xf numFmtId="0" fontId="17" fillId="0" borderId="0" xfId="0" applyFont="1" applyAlignment="1"/>
    <xf numFmtId="0" fontId="9" fillId="0" borderId="34" xfId="118" applyFont="1" applyBorder="1" applyAlignment="1">
      <alignment horizontal="left"/>
    </xf>
    <xf numFmtId="0" fontId="9" fillId="0" borderId="0" xfId="119" applyFont="1" applyBorder="1" applyAlignment="1"/>
    <xf numFmtId="0" fontId="9" fillId="0" borderId="23" xfId="119" applyFont="1" applyBorder="1" applyAlignment="1"/>
    <xf numFmtId="43" fontId="8" fillId="0" borderId="26" xfId="0" applyNumberFormat="1" applyFont="1" applyBorder="1"/>
    <xf numFmtId="2" fontId="8" fillId="0" borderId="27" xfId="118" applyNumberFormat="1" applyFont="1" applyFill="1" applyBorder="1" applyAlignment="1">
      <alignment horizontal="center"/>
    </xf>
    <xf numFmtId="0" fontId="8" fillId="0" borderId="15" xfId="118" applyFont="1" applyFill="1" applyBorder="1"/>
    <xf numFmtId="0" fontId="8" fillId="0" borderId="15" xfId="0" applyFont="1" applyFill="1" applyBorder="1" applyAlignment="1">
      <alignment horizontal="center"/>
    </xf>
    <xf numFmtId="43" fontId="9" fillId="0" borderId="15" xfId="0" applyNumberFormat="1" applyFont="1" applyFill="1" applyBorder="1"/>
    <xf numFmtId="0" fontId="53" fillId="0" borderId="0" xfId="0" applyFont="1"/>
    <xf numFmtId="0" fontId="8" fillId="0" borderId="27" xfId="0" applyFont="1" applyFill="1" applyBorder="1" applyAlignment="1">
      <alignment horizontal="center"/>
    </xf>
    <xf numFmtId="43" fontId="9" fillId="0" borderId="27" xfId="0" applyNumberFormat="1" applyFont="1" applyFill="1" applyBorder="1"/>
    <xf numFmtId="0" fontId="8" fillId="0" borderId="30" xfId="118" applyFont="1" applyFill="1" applyBorder="1"/>
    <xf numFmtId="2" fontId="9" fillId="0" borderId="29" xfId="118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3" fontId="9" fillId="0" borderId="16" xfId="0" applyNumberFormat="1" applyFont="1" applyFill="1" applyBorder="1"/>
    <xf numFmtId="0" fontId="8" fillId="0" borderId="27" xfId="118" applyFont="1" applyFill="1" applyBorder="1"/>
    <xf numFmtId="43" fontId="6" fillId="2" borderId="15" xfId="119" applyNumberFormat="1" applyFont="1" applyFill="1" applyBorder="1"/>
    <xf numFmtId="43" fontId="0" fillId="0" borderId="0" xfId="0" applyNumberFormat="1"/>
    <xf numFmtId="0" fontId="6" fillId="2" borderId="15" xfId="119" applyFont="1" applyFill="1" applyBorder="1" applyAlignment="1">
      <alignment horizontal="center"/>
    </xf>
    <xf numFmtId="0" fontId="7" fillId="2" borderId="22" xfId="119" applyFont="1" applyFill="1" applyBorder="1"/>
    <xf numFmtId="43" fontId="13" fillId="0" borderId="0" xfId="51" applyFont="1" applyFill="1"/>
    <xf numFmtId="0" fontId="8" fillId="0" borderId="14" xfId="118" applyFont="1" applyFill="1" applyBorder="1"/>
    <xf numFmtId="43" fontId="6" fillId="0" borderId="14" xfId="0" applyNumberFormat="1" applyFont="1" applyFill="1" applyBorder="1" applyAlignment="1">
      <alignment horizontal="center"/>
    </xf>
    <xf numFmtId="0" fontId="60" fillId="0" borderId="0" xfId="124" applyFont="1"/>
    <xf numFmtId="0" fontId="61" fillId="0" borderId="0" xfId="124" applyFont="1"/>
    <xf numFmtId="0" fontId="8" fillId="0" borderId="0" xfId="124" applyFont="1"/>
    <xf numFmtId="0" fontId="62" fillId="0" borderId="0" xfId="124" applyFont="1" applyAlignment="1">
      <alignment horizontal="center"/>
    </xf>
    <xf numFmtId="0" fontId="60" fillId="0" borderId="0" xfId="124" applyFont="1" applyAlignment="1">
      <alignment horizontal="center"/>
    </xf>
    <xf numFmtId="0" fontId="63" fillId="0" borderId="0" xfId="124" applyFont="1"/>
    <xf numFmtId="0" fontId="64" fillId="0" borderId="0" xfId="124" applyFont="1"/>
    <xf numFmtId="0" fontId="65" fillId="0" borderId="0" xfId="124" applyFont="1"/>
    <xf numFmtId="0" fontId="53" fillId="0" borderId="0" xfId="124" applyFont="1"/>
    <xf numFmtId="0" fontId="7" fillId="0" borderId="0" xfId="124" applyFont="1"/>
    <xf numFmtId="1" fontId="60" fillId="0" borderId="0" xfId="124" applyNumberFormat="1" applyFont="1" applyAlignment="1">
      <alignment horizontal="center"/>
    </xf>
    <xf numFmtId="0" fontId="67" fillId="0" borderId="0" xfId="124" applyFont="1"/>
    <xf numFmtId="0" fontId="68" fillId="0" borderId="0" xfId="124" applyFont="1"/>
    <xf numFmtId="1" fontId="64" fillId="0" borderId="0" xfId="124" applyNumberFormat="1" applyFont="1"/>
    <xf numFmtId="1" fontId="7" fillId="0" borderId="0" xfId="124" applyNumberFormat="1" applyFont="1"/>
    <xf numFmtId="0" fontId="58" fillId="0" borderId="0" xfId="124"/>
    <xf numFmtId="1" fontId="58" fillId="0" borderId="0" xfId="124" applyNumberFormat="1"/>
    <xf numFmtId="0" fontId="66" fillId="0" borderId="0" xfId="124" applyFont="1" applyAlignment="1">
      <alignment horizontal="left" indent="8"/>
    </xf>
    <xf numFmtId="0" fontId="60" fillId="0" borderId="0" xfId="124" applyFont="1" applyAlignment="1">
      <alignment horizontal="left" indent="15"/>
    </xf>
    <xf numFmtId="0" fontId="7" fillId="0" borderId="0" xfId="124" applyFont="1" applyAlignment="1">
      <alignment horizontal="center"/>
    </xf>
    <xf numFmtId="0" fontId="69" fillId="0" borderId="0" xfId="0" applyFont="1"/>
    <xf numFmtId="0" fontId="4" fillId="0" borderId="0" xfId="0" applyFont="1"/>
    <xf numFmtId="0" fontId="7" fillId="0" borderId="0" xfId="127" applyFont="1" applyAlignment="1">
      <alignment horizontal="center"/>
    </xf>
    <xf numFmtId="0" fontId="7" fillId="0" borderId="0" xfId="127" applyFont="1"/>
    <xf numFmtId="0" fontId="7" fillId="0" borderId="0" xfId="127" applyFont="1" applyAlignment="1">
      <alignment horizontal="left"/>
    </xf>
    <xf numFmtId="0" fontId="17" fillId="0" borderId="0" xfId="126" applyFont="1" applyAlignment="1">
      <alignment horizontal="center"/>
    </xf>
    <xf numFmtId="2" fontId="8" fillId="0" borderId="30" xfId="118" applyNumberFormat="1" applyFont="1" applyFill="1" applyBorder="1" applyAlignment="1">
      <alignment horizontal="center"/>
    </xf>
    <xf numFmtId="59" fontId="60" fillId="0" borderId="0" xfId="114" applyNumberFormat="1" applyFont="1" applyAlignment="1">
      <alignment horizontal="center"/>
    </xf>
    <xf numFmtId="43" fontId="71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119" applyFont="1"/>
    <xf numFmtId="0" fontId="1" fillId="0" borderId="0" xfId="129"/>
    <xf numFmtId="0" fontId="3" fillId="0" borderId="0" xfId="129" applyFont="1"/>
    <xf numFmtId="0" fontId="7" fillId="0" borderId="0" xfId="129" applyFont="1" applyAlignment="1">
      <alignment horizontal="center"/>
    </xf>
    <xf numFmtId="0" fontId="7" fillId="0" borderId="0" xfId="129" applyFont="1"/>
    <xf numFmtId="0" fontId="7" fillId="0" borderId="0" xfId="119" applyFont="1" applyAlignment="1">
      <alignment horizontal="left"/>
    </xf>
    <xf numFmtId="0" fontId="7" fillId="0" borderId="0" xfId="119" applyFont="1" applyAlignment="1"/>
    <xf numFmtId="0" fontId="7" fillId="0" borderId="0" xfId="129" applyFont="1" applyAlignment="1"/>
    <xf numFmtId="0" fontId="7" fillId="0" borderId="0" xfId="127" applyFont="1" applyAlignment="1"/>
    <xf numFmtId="0" fontId="72" fillId="0" borderId="0" xfId="127" applyFont="1" applyAlignment="1"/>
    <xf numFmtId="0" fontId="73" fillId="0" borderId="0" xfId="127" applyFont="1" applyAlignment="1"/>
    <xf numFmtId="0" fontId="73" fillId="0" borderId="0" xfId="129" applyFont="1" applyAlignment="1"/>
    <xf numFmtId="0" fontId="1" fillId="0" borderId="0" xfId="129" applyAlignment="1"/>
    <xf numFmtId="0" fontId="72" fillId="0" borderId="0" xfId="127" applyFont="1" applyAlignment="1">
      <alignment horizontal="center"/>
    </xf>
    <xf numFmtId="0" fontId="8" fillId="0" borderId="41" xfId="118" applyFont="1" applyBorder="1" applyAlignment="1"/>
    <xf numFmtId="0" fontId="1" fillId="0" borderId="0" xfId="0" applyFont="1"/>
    <xf numFmtId="43" fontId="8" fillId="0" borderId="15" xfId="0" applyNumberFormat="1" applyFont="1" applyBorder="1" applyAlignment="1">
      <alignment horizontal="left"/>
    </xf>
    <xf numFmtId="2" fontId="9" fillId="0" borderId="15" xfId="118" applyNumberFormat="1" applyFont="1" applyFill="1" applyBorder="1" applyAlignment="1">
      <alignment horizontal="center"/>
    </xf>
    <xf numFmtId="43" fontId="8" fillId="0" borderId="0" xfId="119" applyNumberFormat="1" applyFont="1" applyBorder="1"/>
    <xf numFmtId="43" fontId="8" fillId="0" borderId="16" xfId="0" applyNumberFormat="1" applyFont="1" applyBorder="1" applyAlignment="1">
      <alignment horizontal="left"/>
    </xf>
    <xf numFmtId="0" fontId="8" fillId="0" borderId="30" xfId="119" applyFont="1" applyBorder="1"/>
    <xf numFmtId="0" fontId="74" fillId="0" borderId="0" xfId="0" applyFont="1"/>
    <xf numFmtId="0" fontId="74" fillId="0" borderId="0" xfId="0" applyFont="1" applyAlignment="1">
      <alignment horizontal="right"/>
    </xf>
    <xf numFmtId="0" fontId="74" fillId="0" borderId="0" xfId="0" applyFont="1" applyAlignment="1"/>
    <xf numFmtId="0" fontId="75" fillId="0" borderId="0" xfId="0" applyFont="1"/>
    <xf numFmtId="0" fontId="4" fillId="0" borderId="34" xfId="0" applyFont="1" applyFill="1" applyBorder="1" applyAlignment="1">
      <alignment horizontal="left"/>
    </xf>
    <xf numFmtId="0" fontId="4" fillId="0" borderId="0" xfId="0" applyFont="1" applyFill="1"/>
    <xf numFmtId="0" fontId="4" fillId="0" borderId="17" xfId="0" applyFont="1" applyFill="1" applyBorder="1" applyAlignment="1"/>
    <xf numFmtId="0" fontId="4" fillId="0" borderId="17" xfId="0" applyFont="1" applyFill="1" applyBorder="1" applyAlignment="1">
      <alignment horizontal="center"/>
    </xf>
    <xf numFmtId="0" fontId="70" fillId="0" borderId="17" xfId="0" applyFont="1" applyFill="1" applyBorder="1" applyAlignment="1"/>
    <xf numFmtId="0" fontId="4" fillId="0" borderId="0" xfId="0" applyFont="1" applyFill="1" applyBorder="1"/>
    <xf numFmtId="0" fontId="70" fillId="0" borderId="24" xfId="0" applyFont="1" applyFill="1" applyBorder="1" applyAlignment="1"/>
    <xf numFmtId="0" fontId="4" fillId="0" borderId="24" xfId="0" applyFont="1" applyFill="1" applyBorder="1" applyAlignment="1"/>
    <xf numFmtId="0" fontId="4" fillId="0" borderId="24" xfId="0" applyFont="1" applyFill="1" applyBorder="1" applyAlignment="1">
      <alignment horizontal="center"/>
    </xf>
    <xf numFmtId="0" fontId="70" fillId="0" borderId="20" xfId="0" applyFont="1" applyFill="1" applyBorder="1" applyAlignment="1">
      <alignment horizontal="center"/>
    </xf>
    <xf numFmtId="0" fontId="70" fillId="0" borderId="30" xfId="0" applyFont="1" applyFill="1" applyBorder="1" applyAlignment="1">
      <alignment horizontal="center"/>
    </xf>
    <xf numFmtId="0" fontId="4" fillId="0" borderId="15" xfId="113" applyFont="1" applyFill="1" applyBorder="1" applyAlignment="1">
      <alignment horizontal="right"/>
    </xf>
    <xf numFmtId="0" fontId="76" fillId="0" borderId="15" xfId="0" applyFont="1" applyBorder="1" applyAlignment="1">
      <alignment horizontal="left" vertical="center"/>
    </xf>
    <xf numFmtId="43" fontId="76" fillId="0" borderId="15" xfId="0" applyNumberFormat="1" applyFont="1" applyBorder="1"/>
    <xf numFmtId="0" fontId="76" fillId="0" borderId="15" xfId="0" applyFont="1" applyBorder="1" applyAlignment="1">
      <alignment horizontal="center" vertical="center"/>
    </xf>
    <xf numFmtId="43" fontId="4" fillId="0" borderId="0" xfId="0" applyNumberFormat="1" applyFont="1" applyFill="1" applyBorder="1"/>
    <xf numFmtId="0" fontId="4" fillId="0" borderId="9" xfId="113" applyFont="1" applyFill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43" fontId="76" fillId="0" borderId="9" xfId="0" applyNumberFormat="1" applyFont="1" applyBorder="1"/>
    <xf numFmtId="0" fontId="76" fillId="0" borderId="9" xfId="0" applyFont="1" applyBorder="1" applyAlignment="1">
      <alignment horizontal="center" vertical="center"/>
    </xf>
    <xf numFmtId="41" fontId="76" fillId="0" borderId="9" xfId="0" applyNumberFormat="1" applyFont="1" applyBorder="1"/>
    <xf numFmtId="0" fontId="4" fillId="0" borderId="9" xfId="113" applyFont="1" applyFill="1" applyBorder="1"/>
    <xf numFmtId="0" fontId="4" fillId="0" borderId="0" xfId="0" applyFont="1" applyAlignment="1">
      <alignment horizontal="center"/>
    </xf>
    <xf numFmtId="0" fontId="76" fillId="0" borderId="27" xfId="0" applyFont="1" applyBorder="1" applyAlignment="1">
      <alignment horizontal="left" vertical="center"/>
    </xf>
    <xf numFmtId="43" fontId="76" fillId="0" borderId="27" xfId="0" applyNumberFormat="1" applyFont="1" applyBorder="1"/>
    <xf numFmtId="0" fontId="76" fillId="0" borderId="27" xfId="0" applyFont="1" applyBorder="1" applyAlignment="1">
      <alignment horizontal="center" vertical="center"/>
    </xf>
    <xf numFmtId="0" fontId="70" fillId="0" borderId="30" xfId="0" applyFont="1" applyFill="1" applyBorder="1" applyAlignment="1">
      <alignment horizontal="center"/>
    </xf>
    <xf numFmtId="0" fontId="70" fillId="0" borderId="40" xfId="0" applyFont="1" applyFill="1" applyBorder="1" applyAlignment="1">
      <alignment horizontal="center"/>
    </xf>
    <xf numFmtId="43" fontId="77" fillId="0" borderId="9" xfId="0" applyNumberFormat="1" applyFont="1" applyBorder="1"/>
    <xf numFmtId="43" fontId="3" fillId="0" borderId="0" xfId="51" applyFont="1"/>
    <xf numFmtId="0" fontId="78" fillId="0" borderId="0" xfId="120" applyFont="1"/>
    <xf numFmtId="0" fontId="17" fillId="0" borderId="0" xfId="0" applyFont="1" applyAlignment="1">
      <alignment horizontal="center"/>
    </xf>
    <xf numFmtId="0" fontId="7" fillId="0" borderId="17" xfId="0" applyFont="1" applyFill="1" applyBorder="1" applyAlignment="1"/>
    <xf numFmtId="0" fontId="6" fillId="0" borderId="17" xfId="0" applyFont="1" applyFill="1" applyBorder="1" applyAlignment="1"/>
    <xf numFmtId="0" fontId="7" fillId="0" borderId="17" xfId="0" applyFont="1" applyFill="1" applyBorder="1" applyAlignment="1">
      <alignment horizontal="center"/>
    </xf>
    <xf numFmtId="0" fontId="13" fillId="0" borderId="0" xfId="0" applyFont="1" applyFill="1" applyBorder="1"/>
    <xf numFmtId="0" fontId="6" fillId="0" borderId="24" xfId="0" applyFont="1" applyFill="1" applyBorder="1" applyAlignment="1"/>
    <xf numFmtId="0" fontId="7" fillId="0" borderId="24" xfId="0" applyFont="1" applyFill="1" applyBorder="1" applyAlignment="1"/>
    <xf numFmtId="0" fontId="7" fillId="0" borderId="2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0" fillId="0" borderId="0" xfId="0" applyFill="1" applyBorder="1"/>
    <xf numFmtId="0" fontId="17" fillId="28" borderId="15" xfId="113" applyFont="1" applyFill="1" applyBorder="1" applyAlignment="1">
      <alignment horizontal="right"/>
    </xf>
    <xf numFmtId="0" fontId="17" fillId="28" borderId="15" xfId="113" applyFont="1" applyFill="1" applyBorder="1"/>
    <xf numFmtId="43" fontId="17" fillId="28" borderId="15" xfId="104" applyFont="1" applyFill="1" applyBorder="1"/>
    <xf numFmtId="0" fontId="17" fillId="28" borderId="15" xfId="113" applyFont="1" applyFill="1" applyBorder="1" applyAlignment="1">
      <alignment horizontal="center"/>
    </xf>
    <xf numFmtId="43" fontId="17" fillId="28" borderId="15" xfId="113" applyNumberFormat="1" applyFont="1" applyFill="1" applyBorder="1"/>
    <xf numFmtId="0" fontId="17" fillId="28" borderId="16" xfId="113" applyFont="1" applyFill="1" applyBorder="1" applyAlignment="1">
      <alignment horizontal="center"/>
    </xf>
    <xf numFmtId="0" fontId="4" fillId="28" borderId="0" xfId="113" applyFill="1"/>
    <xf numFmtId="0" fontId="7" fillId="29" borderId="14" xfId="0" applyFont="1" applyFill="1" applyBorder="1"/>
    <xf numFmtId="0" fontId="6" fillId="29" borderId="14" xfId="0" applyFont="1" applyFill="1" applyBorder="1" applyAlignment="1">
      <alignment horizontal="center"/>
    </xf>
    <xf numFmtId="0" fontId="7" fillId="29" borderId="15" xfId="0" applyFont="1" applyFill="1" applyBorder="1"/>
    <xf numFmtId="43" fontId="7" fillId="29" borderId="14" xfId="0" applyNumberFormat="1" applyFont="1" applyFill="1" applyBorder="1"/>
    <xf numFmtId="43" fontId="6" fillId="29" borderId="15" xfId="0" applyNumberFormat="1" applyFont="1" applyFill="1" applyBorder="1"/>
    <xf numFmtId="43" fontId="6" fillId="29" borderId="14" xfId="0" applyNumberFormat="1" applyFont="1" applyFill="1" applyBorder="1"/>
    <xf numFmtId="0" fontId="7" fillId="29" borderId="14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43" fontId="8" fillId="0" borderId="15" xfId="0" applyNumberFormat="1" applyFont="1" applyBorder="1"/>
    <xf numFmtId="43" fontId="7" fillId="0" borderId="0" xfId="0" applyNumberFormat="1" applyFont="1"/>
    <xf numFmtId="2" fontId="8" fillId="0" borderId="15" xfId="118" applyNumberFormat="1" applyFont="1" applyFill="1" applyBorder="1" applyAlignment="1">
      <alignment horizontal="center"/>
    </xf>
    <xf numFmtId="0" fontId="70" fillId="0" borderId="30" xfId="0" applyFont="1" applyFill="1" applyBorder="1" applyAlignment="1">
      <alignment horizontal="center"/>
    </xf>
    <xf numFmtId="0" fontId="7" fillId="0" borderId="0" xfId="119" applyFont="1" applyAlignment="1">
      <alignment horizontal="left"/>
    </xf>
    <xf numFmtId="0" fontId="15" fillId="0" borderId="0" xfId="129" applyFont="1" applyAlignment="1">
      <alignment horizontal="center" vertical="center"/>
    </xf>
    <xf numFmtId="0" fontId="7" fillId="0" borderId="0" xfId="119" applyFont="1" applyAlignment="1">
      <alignment horizontal="center"/>
    </xf>
    <xf numFmtId="0" fontId="59" fillId="0" borderId="0" xfId="124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34" xfId="118" applyFont="1" applyBorder="1" applyAlignment="1">
      <alignment horizontal="center"/>
    </xf>
    <xf numFmtId="0" fontId="8" fillId="0" borderId="18" xfId="118" applyFont="1" applyBorder="1" applyAlignment="1">
      <alignment horizontal="center" vertical="center"/>
    </xf>
    <xf numFmtId="0" fontId="8" fillId="0" borderId="19" xfId="118" applyFont="1" applyBorder="1" applyAlignment="1">
      <alignment horizontal="center" vertical="center"/>
    </xf>
    <xf numFmtId="0" fontId="8" fillId="0" borderId="17" xfId="118" applyFont="1" applyBorder="1" applyAlignment="1">
      <alignment horizontal="left"/>
    </xf>
    <xf numFmtId="0" fontId="6" fillId="0" borderId="18" xfId="118" applyFont="1" applyFill="1" applyBorder="1" applyAlignment="1">
      <alignment horizontal="center" vertical="center"/>
    </xf>
    <xf numFmtId="0" fontId="6" fillId="0" borderId="21" xfId="118" applyFont="1" applyFill="1" applyBorder="1" applyAlignment="1">
      <alignment horizontal="center" vertical="center"/>
    </xf>
    <xf numFmtId="0" fontId="8" fillId="0" borderId="17" xfId="119" applyFont="1" applyBorder="1" applyAlignment="1">
      <alignment horizontal="left"/>
    </xf>
    <xf numFmtId="0" fontId="6" fillId="0" borderId="0" xfId="119" applyFont="1" applyAlignment="1">
      <alignment horizontal="center"/>
    </xf>
    <xf numFmtId="0" fontId="6" fillId="0" borderId="32" xfId="119" applyFont="1" applyBorder="1" applyAlignment="1">
      <alignment horizontal="center"/>
    </xf>
    <xf numFmtId="0" fontId="8" fillId="0" borderId="33" xfId="119" applyFont="1" applyBorder="1" applyAlignment="1">
      <alignment horizontal="left"/>
    </xf>
    <xf numFmtId="0" fontId="17" fillId="0" borderId="0" xfId="0" applyFont="1" applyAlignment="1">
      <alignment horizontal="center"/>
    </xf>
    <xf numFmtId="189" fontId="15" fillId="0" borderId="30" xfId="119" applyNumberFormat="1" applyFont="1" applyBorder="1" applyAlignment="1">
      <alignment horizontal="center" vertical="center"/>
    </xf>
    <xf numFmtId="0" fontId="8" fillId="0" borderId="18" xfId="119" applyFont="1" applyBorder="1" applyAlignment="1">
      <alignment horizontal="center" vertical="center"/>
    </xf>
    <xf numFmtId="0" fontId="8" fillId="0" borderId="21" xfId="119" applyFont="1" applyBorder="1" applyAlignment="1">
      <alignment horizontal="center" vertical="center"/>
    </xf>
    <xf numFmtId="0" fontId="7" fillId="2" borderId="38" xfId="119" applyFont="1" applyFill="1" applyBorder="1" applyAlignment="1">
      <alignment horizontal="center"/>
    </xf>
    <xf numFmtId="0" fontId="7" fillId="2" borderId="41" xfId="119" applyFont="1" applyFill="1" applyBorder="1" applyAlignment="1">
      <alignment horizontal="center"/>
    </xf>
    <xf numFmtId="0" fontId="7" fillId="2" borderId="39" xfId="119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70" fillId="0" borderId="28" xfId="0" applyFont="1" applyFill="1" applyBorder="1" applyAlignment="1">
      <alignment horizontal="center"/>
    </xf>
    <xf numFmtId="0" fontId="70" fillId="0" borderId="30" xfId="0" applyFont="1" applyFill="1" applyBorder="1" applyAlignment="1">
      <alignment horizontal="center"/>
    </xf>
    <xf numFmtId="0" fontId="70" fillId="0" borderId="34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70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70" fillId="0" borderId="37" xfId="0" applyFont="1" applyFill="1" applyBorder="1" applyAlignment="1">
      <alignment horizontal="center"/>
    </xf>
    <xf numFmtId="0" fontId="70" fillId="0" borderId="40" xfId="0" applyFont="1" applyFill="1" applyBorder="1" applyAlignment="1">
      <alignment horizontal="center"/>
    </xf>
    <xf numFmtId="0" fontId="70" fillId="0" borderId="35" xfId="0" applyFont="1" applyFill="1" applyBorder="1" applyAlignment="1">
      <alignment horizontal="center"/>
    </xf>
    <xf numFmtId="0" fontId="70" fillId="0" borderId="36" xfId="0" applyFont="1" applyFill="1" applyBorder="1" applyAlignment="1">
      <alignment horizontal="center"/>
    </xf>
    <xf numFmtId="0" fontId="70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43" fontId="4" fillId="0" borderId="15" xfId="0" applyNumberFormat="1" applyFont="1" applyBorder="1"/>
    <xf numFmtId="43" fontId="4" fillId="0" borderId="27" xfId="0" applyNumberFormat="1" applyFont="1" applyBorder="1"/>
    <xf numFmtId="41" fontId="4" fillId="0" borderId="9" xfId="0" applyNumberFormat="1" applyFont="1" applyBorder="1"/>
  </cellXfs>
  <cellStyles count="202">
    <cellStyle name=",;F'KOIT[[WAAHK" xfId="1"/>
    <cellStyle name="?? [0.00]_????" xfId="2"/>
    <cellStyle name="?? [0]_PERSONAL" xfId="3"/>
    <cellStyle name="???? [0.00]_????" xfId="4"/>
    <cellStyle name="??????[0]_PERSONAL" xfId="5"/>
    <cellStyle name="??????PERSONAL" xfId="6"/>
    <cellStyle name="?????[0]_PERSONAL" xfId="7"/>
    <cellStyle name="?????PERSONAL" xfId="8"/>
    <cellStyle name="?????PERSONAL 2" xfId="130"/>
    <cellStyle name="????_????" xfId="9"/>
    <cellStyle name="???[0]_PERSONAL" xfId="10"/>
    <cellStyle name="???_PERSONAL" xfId="11"/>
    <cellStyle name="??_??" xfId="12"/>
    <cellStyle name="?@??laroux" xfId="13"/>
    <cellStyle name="=C:\WINDOWS\SYSTEM32\COMMAND.COM" xfId="14"/>
    <cellStyle name="=C:\WINDOWS\SYSTEM32\COMMAND.COM 2" xfId="13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bc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41"/>
    <cellStyle name="Calc Currency (0) 2" xfId="132"/>
    <cellStyle name="Calc Currency (2)" xfId="42"/>
    <cellStyle name="Calc Percent (0)" xfId="43"/>
    <cellStyle name="Calc Percent (1)" xfId="44"/>
    <cellStyle name="Calc Percent (2)" xfId="45"/>
    <cellStyle name="Calc Units (0)" xfId="46"/>
    <cellStyle name="Calc Units (0) 2" xfId="133"/>
    <cellStyle name="Calc Units (1)" xfId="47"/>
    <cellStyle name="Calc Units (1) 2" xfId="134"/>
    <cellStyle name="Calc Units (2)" xfId="48"/>
    <cellStyle name="Calculation" xfId="49"/>
    <cellStyle name="Check Cell" xfId="50"/>
    <cellStyle name="Comma" xfId="51" builtinId="3"/>
    <cellStyle name="Comma [00]" xfId="52"/>
    <cellStyle name="Comma [00] 2" xfId="135"/>
    <cellStyle name="Comma 10" xfId="136"/>
    <cellStyle name="Comma 11" xfId="179"/>
    <cellStyle name="Comma 2" xfId="53"/>
    <cellStyle name="Comma 2 2" xfId="137"/>
    <cellStyle name="Comma 3" xfId="123"/>
    <cellStyle name="Comma 3 2" xfId="138"/>
    <cellStyle name="Comma 4" xfId="125"/>
    <cellStyle name="Comma 4 2" xfId="180"/>
    <cellStyle name="Comma 5" xfId="139"/>
    <cellStyle name="Comma 6" xfId="140"/>
    <cellStyle name="Comma 7" xfId="141"/>
    <cellStyle name="Comma 8" xfId="142"/>
    <cellStyle name="Comma 9" xfId="143"/>
    <cellStyle name="company_title" xfId="54"/>
    <cellStyle name="Currency [00]" xfId="55"/>
    <cellStyle name="Date Short" xfId="56"/>
    <cellStyle name="date_format" xfId="57"/>
    <cellStyle name="Enter Currency (0)" xfId="58"/>
    <cellStyle name="Enter Currency (0) 2" xfId="144"/>
    <cellStyle name="Enter Currency (2)" xfId="59"/>
    <cellStyle name="Enter Units (0)" xfId="60"/>
    <cellStyle name="Enter Units (0) 2" xfId="145"/>
    <cellStyle name="Enter Units (1)" xfId="61"/>
    <cellStyle name="Enter Units (1) 2" xfId="146"/>
    <cellStyle name="Enter Units (2)" xfId="62"/>
    <cellStyle name="Explanatory Text" xfId="63"/>
    <cellStyle name="Good" xfId="64"/>
    <cellStyle name="Grey" xfId="65"/>
    <cellStyle name="Grey 2" xfId="147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yperlink 2" xfId="181"/>
    <cellStyle name="Input" xfId="72"/>
    <cellStyle name="Input [yellow]" xfId="73"/>
    <cellStyle name="Input [yellow] 2" xfId="148"/>
    <cellStyle name="Link Currency (0)" xfId="74"/>
    <cellStyle name="Link Currency (0) 2" xfId="149"/>
    <cellStyle name="Link Currency (2)" xfId="75"/>
    <cellStyle name="Link Units (0)" xfId="76"/>
    <cellStyle name="Link Units (0) 2" xfId="150"/>
    <cellStyle name="Link Units (1)" xfId="77"/>
    <cellStyle name="Link Units (1) 2" xfId="151"/>
    <cellStyle name="Link Units (2)" xfId="78"/>
    <cellStyle name="Linked Cell" xfId="79"/>
    <cellStyle name="Neutral" xfId="80"/>
    <cellStyle name="Normal" xfId="0" builtinId="0"/>
    <cellStyle name="Normal - Style1" xfId="81"/>
    <cellStyle name="Normal - Style1 2" xfId="152"/>
    <cellStyle name="Normal - Style1 3" xfId="182"/>
    <cellStyle name="Normal 10" xfId="129"/>
    <cellStyle name="Normal 11" xfId="183"/>
    <cellStyle name="Normal 12" xfId="184"/>
    <cellStyle name="Normal 13" xfId="185"/>
    <cellStyle name="Normal 14" xfId="186"/>
    <cellStyle name="Normal 15" xfId="187"/>
    <cellStyle name="Normal 16" xfId="188"/>
    <cellStyle name="Normal 17" xfId="189"/>
    <cellStyle name="Normal 18" xfId="190"/>
    <cellStyle name="Normal 19" xfId="191"/>
    <cellStyle name="Normal 2" xfId="82"/>
    <cellStyle name="Normal 2 2" xfId="153"/>
    <cellStyle name="Normal 20" xfId="192"/>
    <cellStyle name="Normal 21" xfId="193"/>
    <cellStyle name="Normal 3" xfId="122"/>
    <cellStyle name="Normal 4" xfId="154"/>
    <cellStyle name="Normal 5" xfId="155"/>
    <cellStyle name="Normal 6" xfId="156"/>
    <cellStyle name="Normal 7" xfId="157"/>
    <cellStyle name="Normal 8" xfId="158"/>
    <cellStyle name="Normal 9" xfId="159"/>
    <cellStyle name="Note" xfId="83"/>
    <cellStyle name="Note 2" xfId="194"/>
    <cellStyle name="Output" xfId="84"/>
    <cellStyle name="ParaBirimi [0]_RESULTS" xfId="85"/>
    <cellStyle name="ParaBirimi_RESULTS" xfId="86"/>
    <cellStyle name="Percent [0]" xfId="87"/>
    <cellStyle name="Percent [00]" xfId="88"/>
    <cellStyle name="Percent [2]" xfId="89"/>
    <cellStyle name="Percent [2] 2" xfId="160"/>
    <cellStyle name="Percent 2" xfId="161"/>
    <cellStyle name="Percent 3" xfId="162"/>
    <cellStyle name="Percent 4" xfId="163"/>
    <cellStyle name="Percent 5" xfId="164"/>
    <cellStyle name="Percent 6" xfId="165"/>
    <cellStyle name="Percent 7" xfId="166"/>
    <cellStyle name="PrePop Currency (0)" xfId="90"/>
    <cellStyle name="PrePop Currency (0) 2" xfId="167"/>
    <cellStyle name="PrePop Currency (2)" xfId="91"/>
    <cellStyle name="PrePop Units (0)" xfId="92"/>
    <cellStyle name="PrePop Units (0) 2" xfId="168"/>
    <cellStyle name="PrePop Units (1)" xfId="93"/>
    <cellStyle name="PrePop Units (1) 2" xfId="169"/>
    <cellStyle name="PrePop Units (2)" xfId="94"/>
    <cellStyle name="report_title" xfId="95"/>
    <cellStyle name="Text Indent A" xfId="96"/>
    <cellStyle name="Text Indent B" xfId="97"/>
    <cellStyle name="Text Indent C" xfId="98"/>
    <cellStyle name="Title" xfId="99"/>
    <cellStyle name="Total" xfId="100"/>
    <cellStyle name="Virg? [0]_RESULTS" xfId="101"/>
    <cellStyle name="Virg?_RESULTS" xfId="102"/>
    <cellStyle name="Warning Text" xfId="103"/>
    <cellStyle name="เครื่องหมายจุลภาค 2" xfId="104"/>
    <cellStyle name="เครื่องหมายจุลภาค 2 2" xfId="105"/>
    <cellStyle name="เครื่องหมายจุลภาค 2 2 2" xfId="170"/>
    <cellStyle name="เครื่องหมายจุลภาค 2 3" xfId="171"/>
    <cellStyle name="เครื่องหมายจุลภาค 3" xfId="106"/>
    <cellStyle name="เครื่องหมายจุลภาค 3 2" xfId="172"/>
    <cellStyle name="เครื่องหมายจุลภาค 3 3" xfId="195"/>
    <cellStyle name="เครื่องหมายจุลภาค 4" xfId="107"/>
    <cellStyle name="เครื่องหมายจุลภาค 4 2" xfId="196"/>
    <cellStyle name="เครื่องหมายจุลภาค 5" xfId="108"/>
    <cellStyle name="เครื่องหมายจุลภาค 5 2" xfId="197"/>
    <cellStyle name="เครื่องหมายจุลภาค 7" xfId="109"/>
    <cellStyle name="เครื่องหมายจุลภาค 7 2" xfId="173"/>
    <cellStyle name="เครื่องหมายจุลภาค_คิดค่า F" xfId="110"/>
    <cellStyle name="ปกติ 2" xfId="111"/>
    <cellStyle name="ปกติ 2 2" xfId="112"/>
    <cellStyle name="ปกติ 2 3" xfId="174"/>
    <cellStyle name="ปกติ 2_ปรับปรุงอาคารอุตสาหกรรมเกษตรและอาคารแปรรูปปรับราคา พย2557ขาดไฟฟ้า" xfId="175"/>
    <cellStyle name="ปกติ 3" xfId="113"/>
    <cellStyle name="ปกติ 3 2" xfId="114"/>
    <cellStyle name="ปกติ 3 2 2" xfId="124"/>
    <cellStyle name="ปกติ 3 2 3" xfId="198"/>
    <cellStyle name="ปกติ 3_ปรับปรุงอาคารอุตสาหกรรมเกษตรและอาคารแปรรูปปรับราคา พย2557ขาดไฟฟ้า" xfId="176"/>
    <cellStyle name="ปกติ 4" xfId="115"/>
    <cellStyle name="ปกติ 4 2" xfId="126"/>
    <cellStyle name="ปกติ 4 3" xfId="199"/>
    <cellStyle name="ปกติ 5" xfId="116"/>
    <cellStyle name="ปกติ 5 2" xfId="177"/>
    <cellStyle name="ปกติ 6" xfId="117"/>
    <cellStyle name="ปกติ 6 2" xfId="200"/>
    <cellStyle name="ปกติ 7" xfId="201"/>
    <cellStyle name="ปกติ_Sheet2" xfId="118"/>
    <cellStyle name="ปกติ_Sheet3" xfId="119"/>
    <cellStyle name="ปกติ_งวดงาน" xfId="127"/>
    <cellStyle name="ปกติ_ปรับปรุงผิวถนนมหาวิทยาลัย ปรับราคาตาม กชภจ 2" xfId="120"/>
    <cellStyle name="เปอร์เซ็นต์ 2" xfId="121"/>
    <cellStyle name="เปอร์เซ็นต์ 2 2" xfId="178"/>
    <cellStyle name="เปอร์เซ็นต์ 3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85725</xdr:rowOff>
    </xdr:from>
    <xdr:to>
      <xdr:col>3</xdr:col>
      <xdr:colOff>619125</xdr:colOff>
      <xdr:row>4</xdr:row>
      <xdr:rowOff>285750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85725"/>
          <a:ext cx="7524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14</xdr:row>
      <xdr:rowOff>28575</xdr:rowOff>
    </xdr:from>
    <xdr:to>
      <xdr:col>1</xdr:col>
      <xdr:colOff>266700</xdr:colOff>
      <xdr:row>14</xdr:row>
      <xdr:rowOff>257175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1581150" y="4229100"/>
          <a:ext cx="228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15</xdr:row>
      <xdr:rowOff>28575</xdr:rowOff>
    </xdr:from>
    <xdr:to>
      <xdr:col>1</xdr:col>
      <xdr:colOff>266700</xdr:colOff>
      <xdr:row>15</xdr:row>
      <xdr:rowOff>257175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1581150" y="4524375"/>
          <a:ext cx="228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16</xdr:row>
      <xdr:rowOff>28575</xdr:rowOff>
    </xdr:from>
    <xdr:to>
      <xdr:col>1</xdr:col>
      <xdr:colOff>266700</xdr:colOff>
      <xdr:row>16</xdr:row>
      <xdr:rowOff>257175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1581150" y="4819650"/>
          <a:ext cx="228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16</xdr:row>
      <xdr:rowOff>57150</xdr:rowOff>
    </xdr:from>
    <xdr:to>
      <xdr:col>1</xdr:col>
      <xdr:colOff>238125</xdr:colOff>
      <xdr:row>16</xdr:row>
      <xdr:rowOff>200025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 flipV="1">
          <a:off x="1619250" y="4848225"/>
          <a:ext cx="1619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Documents%20and%20Settings\Administrator\Desktop\&#3611;&#3634;&#3585;&#3607;&#3656;&#3629;&#3588;&#3636;&#3604;&#3651;&#3627;&#3617;&#3656;\KRABI%20-%20HUAYYOD%20-%201\KRABI-HUAYYOD%20-%201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dministrator\Desktop\&#3608;&#3637;&#3619;&#3624;&#3633;&#3585;&#3604;&#3636;&#3660;\&#3619;&#3634;&#3588;&#3634;&#3585;&#3621;&#3634;&#3591;&#3619;&#3623;&#3617;&#3626;&#3634;&#3618;&#3607;&#3634;&#3591;%20&#3611;&#3637;&#3591;&#3610;&#3611;&#3619;&#3632;&#3617;&#3634;&#3603;%202547\&#3626;&#3634;&#3618;&#3649;&#3617;&#3656;&#3619;&#3636;&#3617;-&#3649;&#3617;&#3656;&#3649;&#3605;&#3591;%20&#3605;&#3629;&#3609;2%20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26;&#3635;&#3648;&#3609;&#3634;&#3586;&#3629;&#3591;%20Pier%20Box%20Girder%20Bridge%20Height%2020%20m%20max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08;&#3637;&#3619;&#3624;&#3633;&#3585;&#3604;&#3636;&#3660;\&#3619;&#3634;&#3588;&#3634;&#3585;&#3621;&#3634;&#3591;&#3619;&#3623;&#3617;&#3626;&#3634;&#3618;&#3607;&#3634;&#3591;%20&#3611;&#3637;&#3591;&#3610;&#3611;&#3619;&#3632;&#3617;&#3634;&#3603;%202547\&#3626;&#3634;&#3618;&#3649;&#3617;&#3656;&#3619;&#3636;&#3617;-&#3649;&#3617;&#3656;&#3649;&#3605;&#3591;%20&#3605;&#3629;&#3609;2%20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Documents%20and%20Settings\Administrator\Desktop\&#3611;&#3634;&#3585;&#3607;&#3656;&#3629;&#3588;&#3636;&#3604;&#3651;&#3627;&#3617;&#3656;\KRABI%20-%20HUAYYOD%20-%201\KRABI-HUAYYOD%20-%201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Documents%20and%20Settings\Administrator\Desktop\&#3611;&#3634;&#3585;&#3607;&#3656;&#3629;&#3588;&#3636;&#3604;&#3651;&#3627;&#3617;&#3656;\KRABI%20-%20HUAYYOD%20-%201\KRABI-HUAYYOD%20-%201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26;&#3634;&#3618;&#3649;&#3617;&#3656;&#3649;&#3605;&#3591;-&#3613;&#3634;&#3591;(&#3624;&#3641;&#3609;&#3618;&#3660;&#3613;&#3638;&#3585;&#3621;&#3641;&#3585;&#3594;&#3657;&#3634;&#3591;)%20&#3605;&#3629;&#3609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toon\&#3611;&#3619;&#3632;&#3617;&#3641;&#3621;50\&#3611;&#3634;&#3585;&#3607;&#3656;&#3629;1.1(REBIDDING)\KRABI%20-%20HUAYYOD%20-%201\KRABI-HUAYYOD%20-%201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PANG-NGA-KRABI-2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kh\&#3619;&#3626;.&#3626;&#3607;.2%20&#3594;&#3640;&#3617;&#3594;&#3633;&#3618;\46&#3610;&#3634;&#3591;&#3614;&#3621;&#3637;%20&#3605;&#3629;&#3609;%201\&#3623;&#3591;&#3649;&#3627;&#3623;&#3609;&#3619;&#3629;&#3610;&#3609;&#3629;&#3585;\&#3594;&#3633;&#3618;&#3616;&#3641;&#3617;&#3636;%20%20-%20%20&#3649;&#3585;&#3657;&#3591;&#3588;&#3621;&#3657;&#3629;%20&#3626;&#3656;&#3623;&#3609;&#3607;&#3637;&#3656;%2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&#3623;&#3591;&#3649;&#3627;&#3623;&#3609;&#3619;&#3629;&#3610;&#3609;&#3629;&#3585;\&#3594;&#3633;&#3618;&#3616;&#3641;&#3617;&#3636;%20%20-%20%20&#3649;&#3585;&#3657;&#3591;&#3588;&#3621;&#3657;&#3629;%20&#3626;&#3656;&#3623;&#3609;&#3607;&#3637;&#3656;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3;&#3636;&#3607;&#3618;&#3634;&#3648;&#3586;&#3605;&#3616;&#3634;&#3588;&#3651;&#3605;&#3657;\3%20&#3585;&#3629;&#3591;&#3629;&#3629;&#3585;&#3649;&#3610;&#3610;&#3631;\&#3585;&#3635;&#3627;&#3609;&#3604;&#3619;&#3634;&#3588;&#3634;&#3585;&#3621;&#3634;&#3591;%207%20&#3585;&#3588;2554\&#3619;&#3623;&#3610;&#3619;&#3623;&#3617;&#3591;&#3634;&#3609;\&#3611;&#3619;&#3632;&#3648;&#3617;&#3636;&#3609;&#3619;&#3634;&#3588;&#3634;&#3605;&#3657;&#3609;&#3607;&#3640;&#3609;\&#3611;&#3619;&#3632;&#3617;&#3641;&#3621;50\&#3614;&#3633;&#3591;&#3591;&#3634;-&#3585;&#3619;&#3632;&#3610;&#3637;&#3656;2.2\Documents%20and%20Settings\user\My%20Documents\WorkZ\&#3594;&#3633;&#3618;&#3609;&#3634;&#3607;-&#3607;&#3621;%2032%20&#3605;&#3629;&#3609;%201%20&#3626;&#3656;&#3623;&#3609;&#3607;&#3637;&#3656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/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>
        <row r="15">
          <cell r="X15">
            <v>23831.83</v>
          </cell>
        </row>
        <row r="19">
          <cell r="X19">
            <v>28.75</v>
          </cell>
        </row>
      </sheetData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ัญชีฯ(ทุน)"/>
      <sheetName val="ค่า F"/>
      <sheetName val="ระยะขนส่งวัสดุ"/>
      <sheetName val="ข้อมูลวัสดุก่อสร้างทาง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40"/>
      <sheetName val="41.EXCAVATION"/>
      <sheetName val="42.1"/>
      <sheetName val="42.2 EMBANKMENT"/>
      <sheetName val="44"/>
      <sheetName val="45. SELECTED,SUBBASE"/>
      <sheetName val="48.BASE,Recyciing"/>
      <sheetName val="51.ASPHALT,PRIME,TACK"/>
      <sheetName val="53.2"/>
      <sheetName val="56"/>
      <sheetName val="62. BRIDGE"/>
      <sheetName val="63"/>
      <sheetName val="64"/>
      <sheetName val="64.1(อัดแรง)"/>
      <sheetName val="คานอัดแรง"/>
      <sheetName val="Approach"/>
      <sheetName val="67"/>
      <sheetName val="68"/>
      <sheetName val="69"/>
      <sheetName val="70.RC. BOX"/>
      <sheetName val="71.RC. PIPE (3)"/>
      <sheetName val="72"/>
      <sheetName val="73"/>
      <sheetName val="83.RC.MANHOLE"/>
      <sheetName val="116 (1)"/>
      <sheetName val="123"/>
      <sheetName val="130"/>
      <sheetName val="130.1"/>
      <sheetName val="149"/>
      <sheetName val="149.1"/>
      <sheetName val="150"/>
      <sheetName val="152"/>
      <sheetName val="154 "/>
      <sheetName val="156"/>
      <sheetName val="157"/>
      <sheetName val="158"/>
      <sheetName val="166"/>
      <sheetName val="167"/>
      <sheetName val="168"/>
      <sheetName val="173 "/>
      <sheetName val="173(1) "/>
      <sheetName val="173(2)"/>
      <sheetName val="180"/>
      <sheetName val="176"/>
      <sheetName val="182 "/>
      <sheetName val="183 "/>
      <sheetName val="TRAFFIC"/>
      <sheetName val="19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orksheet"/>
      <sheetName val="data"/>
    </sheetNames>
    <sheetDataSet>
      <sheetData sheetId="0" refreshError="1"/>
      <sheetData sheetId="1" refreshError="1">
        <row r="8">
          <cell r="L8">
            <v>7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ัญชีฯ(ทุน)"/>
      <sheetName val="ค่า F"/>
      <sheetName val="ระยะขนส่งวัสดุ"/>
      <sheetName val="ข้อมูลวัสดุก่อสร้างทาง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40"/>
      <sheetName val="41.EXCAVATION"/>
      <sheetName val="42.1"/>
      <sheetName val="42.2 EMBANKMENT"/>
      <sheetName val="44"/>
      <sheetName val="45. SELECTED,SUBBASE"/>
      <sheetName val="48.BASE,Recyciing"/>
      <sheetName val="51.ASPHALT,PRIME,TACK"/>
      <sheetName val="53.2"/>
      <sheetName val="56"/>
      <sheetName val="62. BRIDGE"/>
      <sheetName val="63"/>
      <sheetName val="64"/>
      <sheetName val="64.1(อัดแรง)"/>
      <sheetName val="คานอัดแรง"/>
      <sheetName val="Approach"/>
      <sheetName val="67"/>
      <sheetName val="68"/>
      <sheetName val="69"/>
      <sheetName val="70.RC. BOX"/>
      <sheetName val="71.RC. PIPE (3)"/>
      <sheetName val="72"/>
      <sheetName val="73"/>
      <sheetName val="83.RC.MANHOLE"/>
      <sheetName val="116 (1)"/>
      <sheetName val="123"/>
      <sheetName val="130"/>
      <sheetName val="130.1"/>
      <sheetName val="149"/>
      <sheetName val="149.1"/>
      <sheetName val="150"/>
      <sheetName val="152"/>
      <sheetName val="154 "/>
      <sheetName val="156"/>
      <sheetName val="157"/>
      <sheetName val="158"/>
      <sheetName val="166"/>
      <sheetName val="167"/>
      <sheetName val="168"/>
      <sheetName val="173 "/>
      <sheetName val="173(1) "/>
      <sheetName val="173(2)"/>
      <sheetName val="180"/>
      <sheetName val="176"/>
      <sheetName val="182 "/>
      <sheetName val="183 "/>
      <sheetName val="TRAFFIC"/>
      <sheetName val="19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R11">
            <v>1705.86</v>
          </cell>
        </row>
      </sheetData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/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/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ลักเกณฑ์(2หน้า)"/>
      <sheetName val="ต้นทุน(10หน้า)"/>
      <sheetName val="BOQ.(10 หน้า)"/>
      <sheetName val="ค่า F"/>
      <sheetName val="1ระยะขนส่ง"/>
      <sheetName val="2ข้อมูลเบื้องต้น"/>
      <sheetName val="3ข้อมูลวัสดุ-ค่าดำเนิน"/>
      <sheetName val="4ข้อมูลงานCon"/>
      <sheetName val="5ข้อมูลงานไม้แบบ"/>
      <sheetName val="6Remove+Clear"/>
      <sheetName val="7Cut+Soft.R+Hart.R+Uns"/>
      <sheetName val="8Unsui+Soft"/>
      <sheetName val="9EMB."/>
      <sheetName val="10Fil.Islandl+Side"/>
      <sheetName val="11P.B.Fill"/>
      <sheetName val="12Selec+Subbase"/>
      <sheetName val="13Base+Recyc+Scari"/>
      <sheetName val="14Prime+Tack"/>
      <sheetName val="15ASP.Lev."/>
      <sheetName val="16Asphaltic"/>
      <sheetName val="17สะพาน"/>
      <sheetName val="(ไม่เอา)ทางเบี่ยง"/>
      <sheetName val="18สะพาน.ราคารวม"/>
      <sheetName val="19คานอัดแรง"/>
      <sheetName val="20สะพานต่อ"/>
      <sheetName val="21สะพานต่อราคารวม"/>
      <sheetName val="22B.Appro"/>
      <sheetName val="23,24R.C.BOX (2ตัว)"/>
      <sheetName val="25-27RC. PIPE(3หน้า)"/>
      <sheetName val="28,29Slope.Pro+Shot(2หน้า)"/>
      <sheetName val="30Per.Pipe+R.Fill"/>
      <sheetName val="31,32Catch.Baแบบพิเศษ"/>
      <sheetName val="33R.C.Ditch"/>
      <sheetName val="34D.Lining"/>
      <sheetName val="35Retain"/>
      <sheetName val="36Crub"/>
      <sheetName val="37ทางเท้า"/>
      <sheetName val="38SODDING"/>
      <sheetName val="39,40Barr.(2หน้า)"/>
      <sheetName val="41G.POST"/>
      <sheetName val="42หลักกิโล"/>
      <sheetName val="43แผ่นป้าย+เสา"/>
      <sheetName val="44เสาไฟกิ่งคู่"/>
      <sheetName val="45ไฟนีออน"/>
      <sheetName val="46,47ย้ายเสาไฟ(2หน้า)"/>
      <sheetName val="48ไฟ เขียว-แดง"/>
      <sheetName val="49สีตีเส้น+R.Stu+C.Mak"/>
      <sheetName val="50C.mark+Barricade"/>
      <sheetName val="51BUS STOP"/>
      <sheetName val="52ป้ายชั่วคราว+ด่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>
        <row r="15">
          <cell r="X15">
            <v>23831.83</v>
          </cell>
        </row>
        <row r="19">
          <cell r="X19">
            <v>28.75</v>
          </cell>
        </row>
      </sheetData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/>
      <sheetData sheetId="1"/>
      <sheetData sheetId="2"/>
      <sheetData sheetId="3"/>
      <sheetData sheetId="4" refreshError="1">
        <row r="29">
          <cell r="W29">
            <v>112.29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(ของเรา)"/>
      <sheetName val="ราคาเบื้องต้น"/>
      <sheetName val="เวลาทำการ"/>
      <sheetName val="10 ข้อมูลวัสดุ-ค่าดำเนิน (2)"/>
      <sheetName val="ระยะขนส่ง"/>
      <sheetName val="11 ข้อมูลงานCon"/>
      <sheetName val="12 ข้อมูลงานไม้แบบ"/>
      <sheetName val="หมายเหตุ"/>
      <sheetName val="ประชาสัมพันธ์"/>
      <sheetName val="8 ข้อมูลเบื้องต้น"/>
      <sheetName val="1"/>
      <sheetName val="2"/>
      <sheetName val="3"/>
      <sheetName val="4"/>
      <sheetName val="44 (2)"/>
      <sheetName val="5"/>
      <sheetName val="6 "/>
      <sheetName val="48"/>
      <sheetName val="51"/>
      <sheetName val="53.2"/>
      <sheetName val="48 (3)"/>
      <sheetName val="62 (3)"/>
      <sheetName val="64 (3)"/>
      <sheetName val="62 (4)"/>
      <sheetName val="64 (4)"/>
      <sheetName val="66"/>
      <sheetName val="71"/>
      <sheetName val="68"/>
      <sheetName val="72 (2)"/>
      <sheetName val="73"/>
      <sheetName val="113"/>
      <sheetName val="113 (2)"/>
      <sheetName val="114 (2)"/>
      <sheetName val="114"/>
      <sheetName val="115"/>
      <sheetName val="115 (2)"/>
      <sheetName val="115 (3)"/>
      <sheetName val="116 (2)"/>
      <sheetName val="128"/>
      <sheetName val="148"/>
      <sheetName val="150"/>
      <sheetName val="151"/>
      <sheetName val="152"/>
      <sheetName val="171"/>
      <sheetName val="174 (2)"/>
      <sheetName val="172"/>
      <sheetName val="178"/>
      <sheetName val="180"/>
      <sheetName val="183"/>
      <sheetName val="185"/>
      <sheetName val="FACTOR F"/>
      <sheetName val="ราคากลาง"/>
      <sheetName val="62"/>
      <sheetName val="64"/>
      <sheetName val="62 (2)"/>
      <sheetName val="64 (2)"/>
      <sheetName val="29"/>
      <sheetName val="44"/>
      <sheetName val="77"/>
      <sheetName val="128 (2)"/>
      <sheetName val="81"/>
      <sheetName val="91"/>
      <sheetName val="116"/>
      <sheetName val="120"/>
      <sheetName val="129"/>
      <sheetName val="130"/>
      <sheetName val="135 (2)"/>
      <sheetName val="137"/>
      <sheetName val="139"/>
      <sheetName val="182"/>
      <sheetName val="146"/>
      <sheetName val="153"/>
      <sheetName val="154"/>
      <sheetName val="159"/>
      <sheetName val="160"/>
      <sheetName val="173"/>
      <sheetName val="181"/>
      <sheetName val="184"/>
      <sheetName val="187"/>
      <sheetName val="48 (2)"/>
      <sheetName val="ราคากลางหักค่าควบคุมงาน"/>
      <sheetName val="ใบเสนอราคา"/>
      <sheetName val="ราคากลางหลังปรับลด"/>
    </sheetNames>
    <sheetDataSet>
      <sheetData sheetId="0" refreshError="1">
        <row r="26">
          <cell r="G26">
            <v>1.17123048</v>
          </cell>
        </row>
        <row r="27">
          <cell r="G27">
            <v>1.2416378400000001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(ของเรา)"/>
      <sheetName val="ราคาเบื้องต้น"/>
      <sheetName val="เวลาทำการ"/>
      <sheetName val="10 ข้อมูลวัสดุ-ค่าดำเนิน (2)"/>
      <sheetName val="ระยะขนส่ง"/>
      <sheetName val="11 ข้อมูลงานCon"/>
      <sheetName val="12 ข้อมูลงานไม้แบบ"/>
      <sheetName val="หมายเหตุ"/>
      <sheetName val="ประชาสัมพันธ์"/>
      <sheetName val="8 ข้อมูลเบื้องต้น"/>
      <sheetName val="1"/>
      <sheetName val="2"/>
      <sheetName val="3"/>
      <sheetName val="4"/>
      <sheetName val="44 (2)"/>
      <sheetName val="5"/>
      <sheetName val="6 "/>
      <sheetName val="48"/>
      <sheetName val="51"/>
      <sheetName val="53.2"/>
      <sheetName val="48 (3)"/>
      <sheetName val="62 (3)"/>
      <sheetName val="64 (3)"/>
      <sheetName val="62 (4)"/>
      <sheetName val="64 (4)"/>
      <sheetName val="66"/>
      <sheetName val="71"/>
      <sheetName val="68"/>
      <sheetName val="72 (2)"/>
      <sheetName val="73"/>
      <sheetName val="113"/>
      <sheetName val="113 (2)"/>
      <sheetName val="114 (2)"/>
      <sheetName val="114"/>
      <sheetName val="115"/>
      <sheetName val="115 (2)"/>
      <sheetName val="115 (3)"/>
      <sheetName val="116 (2)"/>
      <sheetName val="128"/>
      <sheetName val="148"/>
      <sheetName val="150"/>
      <sheetName val="151"/>
      <sheetName val="152"/>
      <sheetName val="171"/>
      <sheetName val="174 (2)"/>
      <sheetName val="172"/>
      <sheetName val="178"/>
      <sheetName val="180"/>
      <sheetName val="183"/>
      <sheetName val="185"/>
      <sheetName val="FACTOR F"/>
      <sheetName val="ราคากลาง"/>
      <sheetName val="62"/>
      <sheetName val="64"/>
      <sheetName val="62 (2)"/>
      <sheetName val="64 (2)"/>
      <sheetName val="29"/>
      <sheetName val="44"/>
      <sheetName val="77"/>
      <sheetName val="128 (2)"/>
      <sheetName val="81"/>
      <sheetName val="91"/>
      <sheetName val="116"/>
      <sheetName val="120"/>
      <sheetName val="129"/>
      <sheetName val="130"/>
      <sheetName val="135 (2)"/>
      <sheetName val="137"/>
      <sheetName val="139"/>
      <sheetName val="182"/>
      <sheetName val="146"/>
      <sheetName val="153"/>
      <sheetName val="154"/>
      <sheetName val="159"/>
      <sheetName val="160"/>
      <sheetName val="173"/>
      <sheetName val="181"/>
      <sheetName val="184"/>
      <sheetName val="187"/>
      <sheetName val="48 (2)"/>
      <sheetName val="ราคากลางหักค่าควบคุมงาน"/>
      <sheetName val="ใบเสนอราคา"/>
      <sheetName val="ราคากลางหลังปรับลด"/>
    </sheetNames>
    <sheetDataSet>
      <sheetData sheetId="0" refreshError="1">
        <row r="27">
          <cell r="G27">
            <v>1.2416378400000001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"/>
      <sheetName val="8 ข้อมูลเบื้องต้น"/>
      <sheetName val="10 ข้อมูลวัสดุ-ค่าดำเนิน"/>
      <sheetName val="11 ข้อมูลงานCon"/>
      <sheetName val="12 ข้อมูลงานไม้แบบ"/>
      <sheetName val="39"/>
      <sheetName val="40"/>
      <sheetName val="42.1"/>
      <sheetName val="42.2"/>
      <sheetName val="43"/>
      <sheetName val="44"/>
      <sheetName val="45.1"/>
      <sheetName val="45.2"/>
      <sheetName val="47.2 "/>
      <sheetName val="51"/>
      <sheetName val="53.1"/>
      <sheetName val="53.2"/>
      <sheetName val="64 (7)"/>
      <sheetName val="66"/>
      <sheetName val="71"/>
      <sheetName val="71 (2)"/>
      <sheetName val="71 (3)"/>
      <sheetName val="72"/>
      <sheetName val="116 (2)"/>
      <sheetName val="130"/>
      <sheetName val="135"/>
      <sheetName val="146"/>
      <sheetName val="148"/>
      <sheetName val="149"/>
      <sheetName val="150"/>
      <sheetName val="152"/>
      <sheetName val="172"/>
      <sheetName val="172.1"/>
      <sheetName val="173"/>
      <sheetName val="180"/>
      <sheetName val="181"/>
      <sheetName val="183"/>
      <sheetName val="183.1"/>
      <sheetName val="184"/>
      <sheetName val="189"/>
      <sheetName val="62 (7)"/>
      <sheetName val="62 (7-1)"/>
      <sheetName val="26"/>
      <sheetName val="31"/>
      <sheetName val="32"/>
      <sheetName val="นั่งร้าน"/>
      <sheetName val="สะพาน"/>
    </sheetNames>
    <sheetDataSet>
      <sheetData sheetId="0" refreshError="1"/>
      <sheetData sheetId="1" refreshError="1"/>
      <sheetData sheetId="2" refreshError="1">
        <row r="15">
          <cell r="X15">
            <v>23831.83</v>
          </cell>
        </row>
        <row r="19">
          <cell r="X19">
            <v>28.75</v>
          </cell>
        </row>
      </sheetData>
      <sheetData sheetId="3" refreshError="1">
        <row r="30">
          <cell r="AB30">
            <v>182.41</v>
          </cell>
        </row>
      </sheetData>
      <sheetData sheetId="4" refreshError="1">
        <row r="29">
          <cell r="W29">
            <v>112.29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file:///\\&#3650;&#3588;&#3619;&#3591;&#3627;&#3621;&#3633;&#3591;&#3588;&#3634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topLeftCell="A7" zoomScale="110" zoomScaleNormal="100" zoomScaleSheetLayoutView="110" workbookViewId="0">
      <selection activeCell="B12" sqref="B12"/>
    </sheetView>
  </sheetViews>
  <sheetFormatPr defaultRowHeight="13.2"/>
  <cols>
    <col min="1" max="1" width="9.88671875" style="106" customWidth="1"/>
    <col min="2" max="5" width="12.6640625" style="95" customWidth="1"/>
    <col min="6" max="6" width="4.44140625" style="95" customWidth="1"/>
    <col min="7" max="7" width="15.44140625" style="95" customWidth="1"/>
    <col min="8" max="8" width="9" style="95" customWidth="1"/>
    <col min="9" max="9" width="9.109375" style="95" customWidth="1"/>
    <col min="10" max="255" width="9.109375" style="95"/>
    <col min="256" max="256" width="11.5546875" style="95" customWidth="1"/>
    <col min="257" max="257" width="1.44140625" style="95" customWidth="1"/>
    <col min="258" max="261" width="12.6640625" style="95" customWidth="1"/>
    <col min="262" max="262" width="4.44140625" style="95" customWidth="1"/>
    <col min="263" max="263" width="15.44140625" style="95" customWidth="1"/>
    <col min="264" max="264" width="6.44140625" style="95" customWidth="1"/>
    <col min="265" max="511" width="9.109375" style="95"/>
    <col min="512" max="512" width="11.5546875" style="95" customWidth="1"/>
    <col min="513" max="513" width="1.44140625" style="95" customWidth="1"/>
    <col min="514" max="517" width="12.6640625" style="95" customWidth="1"/>
    <col min="518" max="518" width="4.44140625" style="95" customWidth="1"/>
    <col min="519" max="519" width="15.44140625" style="95" customWidth="1"/>
    <col min="520" max="520" width="6.44140625" style="95" customWidth="1"/>
    <col min="521" max="767" width="9.109375" style="95"/>
    <col min="768" max="768" width="11.5546875" style="95" customWidth="1"/>
    <col min="769" max="769" width="1.44140625" style="95" customWidth="1"/>
    <col min="770" max="773" width="12.6640625" style="95" customWidth="1"/>
    <col min="774" max="774" width="4.44140625" style="95" customWidth="1"/>
    <col min="775" max="775" width="15.44140625" style="95" customWidth="1"/>
    <col min="776" max="776" width="6.44140625" style="95" customWidth="1"/>
    <col min="777" max="1023" width="9.109375" style="95"/>
    <col min="1024" max="1024" width="11.5546875" style="95" customWidth="1"/>
    <col min="1025" max="1025" width="1.44140625" style="95" customWidth="1"/>
    <col min="1026" max="1029" width="12.6640625" style="95" customWidth="1"/>
    <col min="1030" max="1030" width="4.44140625" style="95" customWidth="1"/>
    <col min="1031" max="1031" width="15.44140625" style="95" customWidth="1"/>
    <col min="1032" max="1032" width="6.44140625" style="95" customWidth="1"/>
    <col min="1033" max="1279" width="9.109375" style="95"/>
    <col min="1280" max="1280" width="11.5546875" style="95" customWidth="1"/>
    <col min="1281" max="1281" width="1.44140625" style="95" customWidth="1"/>
    <col min="1282" max="1285" width="12.6640625" style="95" customWidth="1"/>
    <col min="1286" max="1286" width="4.44140625" style="95" customWidth="1"/>
    <col min="1287" max="1287" width="15.44140625" style="95" customWidth="1"/>
    <col min="1288" max="1288" width="6.44140625" style="95" customWidth="1"/>
    <col min="1289" max="1535" width="9.109375" style="95"/>
    <col min="1536" max="1536" width="11.5546875" style="95" customWidth="1"/>
    <col min="1537" max="1537" width="1.44140625" style="95" customWidth="1"/>
    <col min="1538" max="1541" width="12.6640625" style="95" customWidth="1"/>
    <col min="1542" max="1542" width="4.44140625" style="95" customWidth="1"/>
    <col min="1543" max="1543" width="15.44140625" style="95" customWidth="1"/>
    <col min="1544" max="1544" width="6.44140625" style="95" customWidth="1"/>
    <col min="1545" max="1791" width="9.109375" style="95"/>
    <col min="1792" max="1792" width="11.5546875" style="95" customWidth="1"/>
    <col min="1793" max="1793" width="1.44140625" style="95" customWidth="1"/>
    <col min="1794" max="1797" width="12.6640625" style="95" customWidth="1"/>
    <col min="1798" max="1798" width="4.44140625" style="95" customWidth="1"/>
    <col min="1799" max="1799" width="15.44140625" style="95" customWidth="1"/>
    <col min="1800" max="1800" width="6.44140625" style="95" customWidth="1"/>
    <col min="1801" max="2047" width="9.109375" style="95"/>
    <col min="2048" max="2048" width="11.5546875" style="95" customWidth="1"/>
    <col min="2049" max="2049" width="1.44140625" style="95" customWidth="1"/>
    <col min="2050" max="2053" width="12.6640625" style="95" customWidth="1"/>
    <col min="2054" max="2054" width="4.44140625" style="95" customWidth="1"/>
    <col min="2055" max="2055" width="15.44140625" style="95" customWidth="1"/>
    <col min="2056" max="2056" width="6.44140625" style="95" customWidth="1"/>
    <col min="2057" max="2303" width="9.109375" style="95"/>
    <col min="2304" max="2304" width="11.5546875" style="95" customWidth="1"/>
    <col min="2305" max="2305" width="1.44140625" style="95" customWidth="1"/>
    <col min="2306" max="2309" width="12.6640625" style="95" customWidth="1"/>
    <col min="2310" max="2310" width="4.44140625" style="95" customWidth="1"/>
    <col min="2311" max="2311" width="15.44140625" style="95" customWidth="1"/>
    <col min="2312" max="2312" width="6.44140625" style="95" customWidth="1"/>
    <col min="2313" max="2559" width="9.109375" style="95"/>
    <col min="2560" max="2560" width="11.5546875" style="95" customWidth="1"/>
    <col min="2561" max="2561" width="1.44140625" style="95" customWidth="1"/>
    <col min="2562" max="2565" width="12.6640625" style="95" customWidth="1"/>
    <col min="2566" max="2566" width="4.44140625" style="95" customWidth="1"/>
    <col min="2567" max="2567" width="15.44140625" style="95" customWidth="1"/>
    <col min="2568" max="2568" width="6.44140625" style="95" customWidth="1"/>
    <col min="2569" max="2815" width="9.109375" style="95"/>
    <col min="2816" max="2816" width="11.5546875" style="95" customWidth="1"/>
    <col min="2817" max="2817" width="1.44140625" style="95" customWidth="1"/>
    <col min="2818" max="2821" width="12.6640625" style="95" customWidth="1"/>
    <col min="2822" max="2822" width="4.44140625" style="95" customWidth="1"/>
    <col min="2823" max="2823" width="15.44140625" style="95" customWidth="1"/>
    <col min="2824" max="2824" width="6.44140625" style="95" customWidth="1"/>
    <col min="2825" max="3071" width="9.109375" style="95"/>
    <col min="3072" max="3072" width="11.5546875" style="95" customWidth="1"/>
    <col min="3073" max="3073" width="1.44140625" style="95" customWidth="1"/>
    <col min="3074" max="3077" width="12.6640625" style="95" customWidth="1"/>
    <col min="3078" max="3078" width="4.44140625" style="95" customWidth="1"/>
    <col min="3079" max="3079" width="15.44140625" style="95" customWidth="1"/>
    <col min="3080" max="3080" width="6.44140625" style="95" customWidth="1"/>
    <col min="3081" max="3327" width="9.109375" style="95"/>
    <col min="3328" max="3328" width="11.5546875" style="95" customWidth="1"/>
    <col min="3329" max="3329" width="1.44140625" style="95" customWidth="1"/>
    <col min="3330" max="3333" width="12.6640625" style="95" customWidth="1"/>
    <col min="3334" max="3334" width="4.44140625" style="95" customWidth="1"/>
    <col min="3335" max="3335" width="15.44140625" style="95" customWidth="1"/>
    <col min="3336" max="3336" width="6.44140625" style="95" customWidth="1"/>
    <col min="3337" max="3583" width="9.109375" style="95"/>
    <col min="3584" max="3584" width="11.5546875" style="95" customWidth="1"/>
    <col min="3585" max="3585" width="1.44140625" style="95" customWidth="1"/>
    <col min="3586" max="3589" width="12.6640625" style="95" customWidth="1"/>
    <col min="3590" max="3590" width="4.44140625" style="95" customWidth="1"/>
    <col min="3591" max="3591" width="15.44140625" style="95" customWidth="1"/>
    <col min="3592" max="3592" width="6.44140625" style="95" customWidth="1"/>
    <col min="3593" max="3839" width="9.109375" style="95"/>
    <col min="3840" max="3840" width="11.5546875" style="95" customWidth="1"/>
    <col min="3841" max="3841" width="1.44140625" style="95" customWidth="1"/>
    <col min="3842" max="3845" width="12.6640625" style="95" customWidth="1"/>
    <col min="3846" max="3846" width="4.44140625" style="95" customWidth="1"/>
    <col min="3847" max="3847" width="15.44140625" style="95" customWidth="1"/>
    <col min="3848" max="3848" width="6.44140625" style="95" customWidth="1"/>
    <col min="3849" max="4095" width="9.109375" style="95"/>
    <col min="4096" max="4096" width="11.5546875" style="95" customWidth="1"/>
    <col min="4097" max="4097" width="1.44140625" style="95" customWidth="1"/>
    <col min="4098" max="4101" width="12.6640625" style="95" customWidth="1"/>
    <col min="4102" max="4102" width="4.44140625" style="95" customWidth="1"/>
    <col min="4103" max="4103" width="15.44140625" style="95" customWidth="1"/>
    <col min="4104" max="4104" width="6.44140625" style="95" customWidth="1"/>
    <col min="4105" max="4351" width="9.109375" style="95"/>
    <col min="4352" max="4352" width="11.5546875" style="95" customWidth="1"/>
    <col min="4353" max="4353" width="1.44140625" style="95" customWidth="1"/>
    <col min="4354" max="4357" width="12.6640625" style="95" customWidth="1"/>
    <col min="4358" max="4358" width="4.44140625" style="95" customWidth="1"/>
    <col min="4359" max="4359" width="15.44140625" style="95" customWidth="1"/>
    <col min="4360" max="4360" width="6.44140625" style="95" customWidth="1"/>
    <col min="4361" max="4607" width="9.109375" style="95"/>
    <col min="4608" max="4608" width="11.5546875" style="95" customWidth="1"/>
    <col min="4609" max="4609" width="1.44140625" style="95" customWidth="1"/>
    <col min="4610" max="4613" width="12.6640625" style="95" customWidth="1"/>
    <col min="4614" max="4614" width="4.44140625" style="95" customWidth="1"/>
    <col min="4615" max="4615" width="15.44140625" style="95" customWidth="1"/>
    <col min="4616" max="4616" width="6.44140625" style="95" customWidth="1"/>
    <col min="4617" max="4863" width="9.109375" style="95"/>
    <col min="4864" max="4864" width="11.5546875" style="95" customWidth="1"/>
    <col min="4865" max="4865" width="1.44140625" style="95" customWidth="1"/>
    <col min="4866" max="4869" width="12.6640625" style="95" customWidth="1"/>
    <col min="4870" max="4870" width="4.44140625" style="95" customWidth="1"/>
    <col min="4871" max="4871" width="15.44140625" style="95" customWidth="1"/>
    <col min="4872" max="4872" width="6.44140625" style="95" customWidth="1"/>
    <col min="4873" max="5119" width="9.109375" style="95"/>
    <col min="5120" max="5120" width="11.5546875" style="95" customWidth="1"/>
    <col min="5121" max="5121" width="1.44140625" style="95" customWidth="1"/>
    <col min="5122" max="5125" width="12.6640625" style="95" customWidth="1"/>
    <col min="5126" max="5126" width="4.44140625" style="95" customWidth="1"/>
    <col min="5127" max="5127" width="15.44140625" style="95" customWidth="1"/>
    <col min="5128" max="5128" width="6.44140625" style="95" customWidth="1"/>
    <col min="5129" max="5375" width="9.109375" style="95"/>
    <col min="5376" max="5376" width="11.5546875" style="95" customWidth="1"/>
    <col min="5377" max="5377" width="1.44140625" style="95" customWidth="1"/>
    <col min="5378" max="5381" width="12.6640625" style="95" customWidth="1"/>
    <col min="5382" max="5382" width="4.44140625" style="95" customWidth="1"/>
    <col min="5383" max="5383" width="15.44140625" style="95" customWidth="1"/>
    <col min="5384" max="5384" width="6.44140625" style="95" customWidth="1"/>
    <col min="5385" max="5631" width="9.109375" style="95"/>
    <col min="5632" max="5632" width="11.5546875" style="95" customWidth="1"/>
    <col min="5633" max="5633" width="1.44140625" style="95" customWidth="1"/>
    <col min="5634" max="5637" width="12.6640625" style="95" customWidth="1"/>
    <col min="5638" max="5638" width="4.44140625" style="95" customWidth="1"/>
    <col min="5639" max="5639" width="15.44140625" style="95" customWidth="1"/>
    <col min="5640" max="5640" width="6.44140625" style="95" customWidth="1"/>
    <col min="5641" max="5887" width="9.109375" style="95"/>
    <col min="5888" max="5888" width="11.5546875" style="95" customWidth="1"/>
    <col min="5889" max="5889" width="1.44140625" style="95" customWidth="1"/>
    <col min="5890" max="5893" width="12.6640625" style="95" customWidth="1"/>
    <col min="5894" max="5894" width="4.44140625" style="95" customWidth="1"/>
    <col min="5895" max="5895" width="15.44140625" style="95" customWidth="1"/>
    <col min="5896" max="5896" width="6.44140625" style="95" customWidth="1"/>
    <col min="5897" max="6143" width="9.109375" style="95"/>
    <col min="6144" max="6144" width="11.5546875" style="95" customWidth="1"/>
    <col min="6145" max="6145" width="1.44140625" style="95" customWidth="1"/>
    <col min="6146" max="6149" width="12.6640625" style="95" customWidth="1"/>
    <col min="6150" max="6150" width="4.44140625" style="95" customWidth="1"/>
    <col min="6151" max="6151" width="15.44140625" style="95" customWidth="1"/>
    <col min="6152" max="6152" width="6.44140625" style="95" customWidth="1"/>
    <col min="6153" max="6399" width="9.109375" style="95"/>
    <col min="6400" max="6400" width="11.5546875" style="95" customWidth="1"/>
    <col min="6401" max="6401" width="1.44140625" style="95" customWidth="1"/>
    <col min="6402" max="6405" width="12.6640625" style="95" customWidth="1"/>
    <col min="6406" max="6406" width="4.44140625" style="95" customWidth="1"/>
    <col min="6407" max="6407" width="15.44140625" style="95" customWidth="1"/>
    <col min="6408" max="6408" width="6.44140625" style="95" customWidth="1"/>
    <col min="6409" max="6655" width="9.109375" style="95"/>
    <col min="6656" max="6656" width="11.5546875" style="95" customWidth="1"/>
    <col min="6657" max="6657" width="1.44140625" style="95" customWidth="1"/>
    <col min="6658" max="6661" width="12.6640625" style="95" customWidth="1"/>
    <col min="6662" max="6662" width="4.44140625" style="95" customWidth="1"/>
    <col min="6663" max="6663" width="15.44140625" style="95" customWidth="1"/>
    <col min="6664" max="6664" width="6.44140625" style="95" customWidth="1"/>
    <col min="6665" max="6911" width="9.109375" style="95"/>
    <col min="6912" max="6912" width="11.5546875" style="95" customWidth="1"/>
    <col min="6913" max="6913" width="1.44140625" style="95" customWidth="1"/>
    <col min="6914" max="6917" width="12.6640625" style="95" customWidth="1"/>
    <col min="6918" max="6918" width="4.44140625" style="95" customWidth="1"/>
    <col min="6919" max="6919" width="15.44140625" style="95" customWidth="1"/>
    <col min="6920" max="6920" width="6.44140625" style="95" customWidth="1"/>
    <col min="6921" max="7167" width="9.109375" style="95"/>
    <col min="7168" max="7168" width="11.5546875" style="95" customWidth="1"/>
    <col min="7169" max="7169" width="1.44140625" style="95" customWidth="1"/>
    <col min="7170" max="7173" width="12.6640625" style="95" customWidth="1"/>
    <col min="7174" max="7174" width="4.44140625" style="95" customWidth="1"/>
    <col min="7175" max="7175" width="15.44140625" style="95" customWidth="1"/>
    <col min="7176" max="7176" width="6.44140625" style="95" customWidth="1"/>
    <col min="7177" max="7423" width="9.109375" style="95"/>
    <col min="7424" max="7424" width="11.5546875" style="95" customWidth="1"/>
    <col min="7425" max="7425" width="1.44140625" style="95" customWidth="1"/>
    <col min="7426" max="7429" width="12.6640625" style="95" customWidth="1"/>
    <col min="7430" max="7430" width="4.44140625" style="95" customWidth="1"/>
    <col min="7431" max="7431" width="15.44140625" style="95" customWidth="1"/>
    <col min="7432" max="7432" width="6.44140625" style="95" customWidth="1"/>
    <col min="7433" max="7679" width="9.109375" style="95"/>
    <col min="7680" max="7680" width="11.5546875" style="95" customWidth="1"/>
    <col min="7681" max="7681" width="1.44140625" style="95" customWidth="1"/>
    <col min="7682" max="7685" width="12.6640625" style="95" customWidth="1"/>
    <col min="7686" max="7686" width="4.44140625" style="95" customWidth="1"/>
    <col min="7687" max="7687" width="15.44140625" style="95" customWidth="1"/>
    <col min="7688" max="7688" width="6.44140625" style="95" customWidth="1"/>
    <col min="7689" max="7935" width="9.109375" style="95"/>
    <col min="7936" max="7936" width="11.5546875" style="95" customWidth="1"/>
    <col min="7937" max="7937" width="1.44140625" style="95" customWidth="1"/>
    <col min="7938" max="7941" width="12.6640625" style="95" customWidth="1"/>
    <col min="7942" max="7942" width="4.44140625" style="95" customWidth="1"/>
    <col min="7943" max="7943" width="15.44140625" style="95" customWidth="1"/>
    <col min="7944" max="7944" width="6.44140625" style="95" customWidth="1"/>
    <col min="7945" max="8191" width="9.109375" style="95"/>
    <col min="8192" max="8192" width="11.5546875" style="95" customWidth="1"/>
    <col min="8193" max="8193" width="1.44140625" style="95" customWidth="1"/>
    <col min="8194" max="8197" width="12.6640625" style="95" customWidth="1"/>
    <col min="8198" max="8198" width="4.44140625" style="95" customWidth="1"/>
    <col min="8199" max="8199" width="15.44140625" style="95" customWidth="1"/>
    <col min="8200" max="8200" width="6.44140625" style="95" customWidth="1"/>
    <col min="8201" max="8447" width="9.109375" style="95"/>
    <col min="8448" max="8448" width="11.5546875" style="95" customWidth="1"/>
    <col min="8449" max="8449" width="1.44140625" style="95" customWidth="1"/>
    <col min="8450" max="8453" width="12.6640625" style="95" customWidth="1"/>
    <col min="8454" max="8454" width="4.44140625" style="95" customWidth="1"/>
    <col min="8455" max="8455" width="15.44140625" style="95" customWidth="1"/>
    <col min="8456" max="8456" width="6.44140625" style="95" customWidth="1"/>
    <col min="8457" max="8703" width="9.109375" style="95"/>
    <col min="8704" max="8704" width="11.5546875" style="95" customWidth="1"/>
    <col min="8705" max="8705" width="1.44140625" style="95" customWidth="1"/>
    <col min="8706" max="8709" width="12.6640625" style="95" customWidth="1"/>
    <col min="8710" max="8710" width="4.44140625" style="95" customWidth="1"/>
    <col min="8711" max="8711" width="15.44140625" style="95" customWidth="1"/>
    <col min="8712" max="8712" width="6.44140625" style="95" customWidth="1"/>
    <col min="8713" max="8959" width="9.109375" style="95"/>
    <col min="8960" max="8960" width="11.5546875" style="95" customWidth="1"/>
    <col min="8961" max="8961" width="1.44140625" style="95" customWidth="1"/>
    <col min="8962" max="8965" width="12.6640625" style="95" customWidth="1"/>
    <col min="8966" max="8966" width="4.44140625" style="95" customWidth="1"/>
    <col min="8967" max="8967" width="15.44140625" style="95" customWidth="1"/>
    <col min="8968" max="8968" width="6.44140625" style="95" customWidth="1"/>
    <col min="8969" max="9215" width="9.109375" style="95"/>
    <col min="9216" max="9216" width="11.5546875" style="95" customWidth="1"/>
    <col min="9217" max="9217" width="1.44140625" style="95" customWidth="1"/>
    <col min="9218" max="9221" width="12.6640625" style="95" customWidth="1"/>
    <col min="9222" max="9222" width="4.44140625" style="95" customWidth="1"/>
    <col min="9223" max="9223" width="15.44140625" style="95" customWidth="1"/>
    <col min="9224" max="9224" width="6.44140625" style="95" customWidth="1"/>
    <col min="9225" max="9471" width="9.109375" style="95"/>
    <col min="9472" max="9472" width="11.5546875" style="95" customWidth="1"/>
    <col min="9473" max="9473" width="1.44140625" style="95" customWidth="1"/>
    <col min="9474" max="9477" width="12.6640625" style="95" customWidth="1"/>
    <col min="9478" max="9478" width="4.44140625" style="95" customWidth="1"/>
    <col min="9479" max="9479" width="15.44140625" style="95" customWidth="1"/>
    <col min="9480" max="9480" width="6.44140625" style="95" customWidth="1"/>
    <col min="9481" max="9727" width="9.109375" style="95"/>
    <col min="9728" max="9728" width="11.5546875" style="95" customWidth="1"/>
    <col min="9729" max="9729" width="1.44140625" style="95" customWidth="1"/>
    <col min="9730" max="9733" width="12.6640625" style="95" customWidth="1"/>
    <col min="9734" max="9734" width="4.44140625" style="95" customWidth="1"/>
    <col min="9735" max="9735" width="15.44140625" style="95" customWidth="1"/>
    <col min="9736" max="9736" width="6.44140625" style="95" customWidth="1"/>
    <col min="9737" max="9983" width="9.109375" style="95"/>
    <col min="9984" max="9984" width="11.5546875" style="95" customWidth="1"/>
    <col min="9985" max="9985" width="1.44140625" style="95" customWidth="1"/>
    <col min="9986" max="9989" width="12.6640625" style="95" customWidth="1"/>
    <col min="9990" max="9990" width="4.44140625" style="95" customWidth="1"/>
    <col min="9991" max="9991" width="15.44140625" style="95" customWidth="1"/>
    <col min="9992" max="9992" width="6.44140625" style="95" customWidth="1"/>
    <col min="9993" max="10239" width="9.109375" style="95"/>
    <col min="10240" max="10240" width="11.5546875" style="95" customWidth="1"/>
    <col min="10241" max="10241" width="1.44140625" style="95" customWidth="1"/>
    <col min="10242" max="10245" width="12.6640625" style="95" customWidth="1"/>
    <col min="10246" max="10246" width="4.44140625" style="95" customWidth="1"/>
    <col min="10247" max="10247" width="15.44140625" style="95" customWidth="1"/>
    <col min="10248" max="10248" width="6.44140625" style="95" customWidth="1"/>
    <col min="10249" max="10495" width="9.109375" style="95"/>
    <col min="10496" max="10496" width="11.5546875" style="95" customWidth="1"/>
    <col min="10497" max="10497" width="1.44140625" style="95" customWidth="1"/>
    <col min="10498" max="10501" width="12.6640625" style="95" customWidth="1"/>
    <col min="10502" max="10502" width="4.44140625" style="95" customWidth="1"/>
    <col min="10503" max="10503" width="15.44140625" style="95" customWidth="1"/>
    <col min="10504" max="10504" width="6.44140625" style="95" customWidth="1"/>
    <col min="10505" max="10751" width="9.109375" style="95"/>
    <col min="10752" max="10752" width="11.5546875" style="95" customWidth="1"/>
    <col min="10753" max="10753" width="1.44140625" style="95" customWidth="1"/>
    <col min="10754" max="10757" width="12.6640625" style="95" customWidth="1"/>
    <col min="10758" max="10758" width="4.44140625" style="95" customWidth="1"/>
    <col min="10759" max="10759" width="15.44140625" style="95" customWidth="1"/>
    <col min="10760" max="10760" width="6.44140625" style="95" customWidth="1"/>
    <col min="10761" max="11007" width="9.109375" style="95"/>
    <col min="11008" max="11008" width="11.5546875" style="95" customWidth="1"/>
    <col min="11009" max="11009" width="1.44140625" style="95" customWidth="1"/>
    <col min="11010" max="11013" width="12.6640625" style="95" customWidth="1"/>
    <col min="11014" max="11014" width="4.44140625" style="95" customWidth="1"/>
    <col min="11015" max="11015" width="15.44140625" style="95" customWidth="1"/>
    <col min="11016" max="11016" width="6.44140625" style="95" customWidth="1"/>
    <col min="11017" max="11263" width="9.109375" style="95"/>
    <col min="11264" max="11264" width="11.5546875" style="95" customWidth="1"/>
    <col min="11265" max="11265" width="1.44140625" style="95" customWidth="1"/>
    <col min="11266" max="11269" width="12.6640625" style="95" customWidth="1"/>
    <col min="11270" max="11270" width="4.44140625" style="95" customWidth="1"/>
    <col min="11271" max="11271" width="15.44140625" style="95" customWidth="1"/>
    <col min="11272" max="11272" width="6.44140625" style="95" customWidth="1"/>
    <col min="11273" max="11519" width="9.109375" style="95"/>
    <col min="11520" max="11520" width="11.5546875" style="95" customWidth="1"/>
    <col min="11521" max="11521" width="1.44140625" style="95" customWidth="1"/>
    <col min="11522" max="11525" width="12.6640625" style="95" customWidth="1"/>
    <col min="11526" max="11526" width="4.44140625" style="95" customWidth="1"/>
    <col min="11527" max="11527" width="15.44140625" style="95" customWidth="1"/>
    <col min="11528" max="11528" width="6.44140625" style="95" customWidth="1"/>
    <col min="11529" max="11775" width="9.109375" style="95"/>
    <col min="11776" max="11776" width="11.5546875" style="95" customWidth="1"/>
    <col min="11777" max="11777" width="1.44140625" style="95" customWidth="1"/>
    <col min="11778" max="11781" width="12.6640625" style="95" customWidth="1"/>
    <col min="11782" max="11782" width="4.44140625" style="95" customWidth="1"/>
    <col min="11783" max="11783" width="15.44140625" style="95" customWidth="1"/>
    <col min="11784" max="11784" width="6.44140625" style="95" customWidth="1"/>
    <col min="11785" max="12031" width="9.109375" style="95"/>
    <col min="12032" max="12032" width="11.5546875" style="95" customWidth="1"/>
    <col min="12033" max="12033" width="1.44140625" style="95" customWidth="1"/>
    <col min="12034" max="12037" width="12.6640625" style="95" customWidth="1"/>
    <col min="12038" max="12038" width="4.44140625" style="95" customWidth="1"/>
    <col min="12039" max="12039" width="15.44140625" style="95" customWidth="1"/>
    <col min="12040" max="12040" width="6.44140625" style="95" customWidth="1"/>
    <col min="12041" max="12287" width="9.109375" style="95"/>
    <col min="12288" max="12288" width="11.5546875" style="95" customWidth="1"/>
    <col min="12289" max="12289" width="1.44140625" style="95" customWidth="1"/>
    <col min="12290" max="12293" width="12.6640625" style="95" customWidth="1"/>
    <col min="12294" max="12294" width="4.44140625" style="95" customWidth="1"/>
    <col min="12295" max="12295" width="15.44140625" style="95" customWidth="1"/>
    <col min="12296" max="12296" width="6.44140625" style="95" customWidth="1"/>
    <col min="12297" max="12543" width="9.109375" style="95"/>
    <col min="12544" max="12544" width="11.5546875" style="95" customWidth="1"/>
    <col min="12545" max="12545" width="1.44140625" style="95" customWidth="1"/>
    <col min="12546" max="12549" width="12.6640625" style="95" customWidth="1"/>
    <col min="12550" max="12550" width="4.44140625" style="95" customWidth="1"/>
    <col min="12551" max="12551" width="15.44140625" style="95" customWidth="1"/>
    <col min="12552" max="12552" width="6.44140625" style="95" customWidth="1"/>
    <col min="12553" max="12799" width="9.109375" style="95"/>
    <col min="12800" max="12800" width="11.5546875" style="95" customWidth="1"/>
    <col min="12801" max="12801" width="1.44140625" style="95" customWidth="1"/>
    <col min="12802" max="12805" width="12.6640625" style="95" customWidth="1"/>
    <col min="12806" max="12806" width="4.44140625" style="95" customWidth="1"/>
    <col min="12807" max="12807" width="15.44140625" style="95" customWidth="1"/>
    <col min="12808" max="12808" width="6.44140625" style="95" customWidth="1"/>
    <col min="12809" max="13055" width="9.109375" style="95"/>
    <col min="13056" max="13056" width="11.5546875" style="95" customWidth="1"/>
    <col min="13057" max="13057" width="1.44140625" style="95" customWidth="1"/>
    <col min="13058" max="13061" width="12.6640625" style="95" customWidth="1"/>
    <col min="13062" max="13062" width="4.44140625" style="95" customWidth="1"/>
    <col min="13063" max="13063" width="15.44140625" style="95" customWidth="1"/>
    <col min="13064" max="13064" width="6.44140625" style="95" customWidth="1"/>
    <col min="13065" max="13311" width="9.109375" style="95"/>
    <col min="13312" max="13312" width="11.5546875" style="95" customWidth="1"/>
    <col min="13313" max="13313" width="1.44140625" style="95" customWidth="1"/>
    <col min="13314" max="13317" width="12.6640625" style="95" customWidth="1"/>
    <col min="13318" max="13318" width="4.44140625" style="95" customWidth="1"/>
    <col min="13319" max="13319" width="15.44140625" style="95" customWidth="1"/>
    <col min="13320" max="13320" width="6.44140625" style="95" customWidth="1"/>
    <col min="13321" max="13567" width="9.109375" style="95"/>
    <col min="13568" max="13568" width="11.5546875" style="95" customWidth="1"/>
    <col min="13569" max="13569" width="1.44140625" style="95" customWidth="1"/>
    <col min="13570" max="13573" width="12.6640625" style="95" customWidth="1"/>
    <col min="13574" max="13574" width="4.44140625" style="95" customWidth="1"/>
    <col min="13575" max="13575" width="15.44140625" style="95" customWidth="1"/>
    <col min="13576" max="13576" width="6.44140625" style="95" customWidth="1"/>
    <col min="13577" max="13823" width="9.109375" style="95"/>
    <col min="13824" max="13824" width="11.5546875" style="95" customWidth="1"/>
    <col min="13825" max="13825" width="1.44140625" style="95" customWidth="1"/>
    <col min="13826" max="13829" width="12.6640625" style="95" customWidth="1"/>
    <col min="13830" max="13830" width="4.44140625" style="95" customWidth="1"/>
    <col min="13831" max="13831" width="15.44140625" style="95" customWidth="1"/>
    <col min="13832" max="13832" width="6.44140625" style="95" customWidth="1"/>
    <col min="13833" max="14079" width="9.109375" style="95"/>
    <col min="14080" max="14080" width="11.5546875" style="95" customWidth="1"/>
    <col min="14081" max="14081" width="1.44140625" style="95" customWidth="1"/>
    <col min="14082" max="14085" width="12.6640625" style="95" customWidth="1"/>
    <col min="14086" max="14086" width="4.44140625" style="95" customWidth="1"/>
    <col min="14087" max="14087" width="15.44140625" style="95" customWidth="1"/>
    <col min="14088" max="14088" width="6.44140625" style="95" customWidth="1"/>
    <col min="14089" max="14335" width="9.109375" style="95"/>
    <col min="14336" max="14336" width="11.5546875" style="95" customWidth="1"/>
    <col min="14337" max="14337" width="1.44140625" style="95" customWidth="1"/>
    <col min="14338" max="14341" width="12.6640625" style="95" customWidth="1"/>
    <col min="14342" max="14342" width="4.44140625" style="95" customWidth="1"/>
    <col min="14343" max="14343" width="15.44140625" style="95" customWidth="1"/>
    <col min="14344" max="14344" width="6.44140625" style="95" customWidth="1"/>
    <col min="14345" max="14591" width="9.109375" style="95"/>
    <col min="14592" max="14592" width="11.5546875" style="95" customWidth="1"/>
    <col min="14593" max="14593" width="1.44140625" style="95" customWidth="1"/>
    <col min="14594" max="14597" width="12.6640625" style="95" customWidth="1"/>
    <col min="14598" max="14598" width="4.44140625" style="95" customWidth="1"/>
    <col min="14599" max="14599" width="15.44140625" style="95" customWidth="1"/>
    <col min="14600" max="14600" width="6.44140625" style="95" customWidth="1"/>
    <col min="14601" max="14847" width="9.109375" style="95"/>
    <col min="14848" max="14848" width="11.5546875" style="95" customWidth="1"/>
    <col min="14849" max="14849" width="1.44140625" style="95" customWidth="1"/>
    <col min="14850" max="14853" width="12.6640625" style="95" customWidth="1"/>
    <col min="14854" max="14854" width="4.44140625" style="95" customWidth="1"/>
    <col min="14855" max="14855" width="15.44140625" style="95" customWidth="1"/>
    <col min="14856" max="14856" width="6.44140625" style="95" customWidth="1"/>
    <col min="14857" max="15103" width="9.109375" style="95"/>
    <col min="15104" max="15104" width="11.5546875" style="95" customWidth="1"/>
    <col min="15105" max="15105" width="1.44140625" style="95" customWidth="1"/>
    <col min="15106" max="15109" width="12.6640625" style="95" customWidth="1"/>
    <col min="15110" max="15110" width="4.44140625" style="95" customWidth="1"/>
    <col min="15111" max="15111" width="15.44140625" style="95" customWidth="1"/>
    <col min="15112" max="15112" width="6.44140625" style="95" customWidth="1"/>
    <col min="15113" max="15359" width="9.109375" style="95"/>
    <col min="15360" max="15360" width="11.5546875" style="95" customWidth="1"/>
    <col min="15361" max="15361" width="1.44140625" style="95" customWidth="1"/>
    <col min="15362" max="15365" width="12.6640625" style="95" customWidth="1"/>
    <col min="15366" max="15366" width="4.44140625" style="95" customWidth="1"/>
    <col min="15367" max="15367" width="15.44140625" style="95" customWidth="1"/>
    <col min="15368" max="15368" width="6.44140625" style="95" customWidth="1"/>
    <col min="15369" max="15615" width="9.109375" style="95"/>
    <col min="15616" max="15616" width="11.5546875" style="95" customWidth="1"/>
    <col min="15617" max="15617" width="1.44140625" style="95" customWidth="1"/>
    <col min="15618" max="15621" width="12.6640625" style="95" customWidth="1"/>
    <col min="15622" max="15622" width="4.44140625" style="95" customWidth="1"/>
    <col min="15623" max="15623" width="15.44140625" style="95" customWidth="1"/>
    <col min="15624" max="15624" width="6.44140625" style="95" customWidth="1"/>
    <col min="15625" max="15871" width="9.109375" style="95"/>
    <col min="15872" max="15872" width="11.5546875" style="95" customWidth="1"/>
    <col min="15873" max="15873" width="1.44140625" style="95" customWidth="1"/>
    <col min="15874" max="15877" width="12.6640625" style="95" customWidth="1"/>
    <col min="15878" max="15878" width="4.44140625" style="95" customWidth="1"/>
    <col min="15879" max="15879" width="15.44140625" style="95" customWidth="1"/>
    <col min="15880" max="15880" width="6.44140625" style="95" customWidth="1"/>
    <col min="15881" max="16127" width="9.109375" style="95"/>
    <col min="16128" max="16128" width="11.5546875" style="95" customWidth="1"/>
    <col min="16129" max="16129" width="1.44140625" style="95" customWidth="1"/>
    <col min="16130" max="16133" width="12.6640625" style="95" customWidth="1"/>
    <col min="16134" max="16134" width="4.44140625" style="95" customWidth="1"/>
    <col min="16135" max="16135" width="15.44140625" style="95" customWidth="1"/>
    <col min="16136" max="16136" width="6.44140625" style="95" customWidth="1"/>
    <col min="16137" max="16384" width="9.109375" style="95"/>
  </cols>
  <sheetData>
    <row r="1" spans="1:7" ht="14.25" customHeight="1">
      <c r="A1" s="100"/>
      <c r="B1" s="94"/>
      <c r="C1" s="182"/>
      <c r="D1" s="182"/>
      <c r="E1" s="94"/>
      <c r="F1" s="94"/>
      <c r="G1" s="94"/>
    </row>
    <row r="2" spans="1:7" ht="23.4">
      <c r="A2" s="100"/>
      <c r="B2" s="94"/>
      <c r="C2" s="182"/>
      <c r="D2" s="182"/>
      <c r="E2" s="94"/>
      <c r="F2" s="94"/>
      <c r="G2" s="94"/>
    </row>
    <row r="3" spans="1:7" ht="23.4">
      <c r="A3" s="100"/>
      <c r="B3" s="94"/>
      <c r="C3" s="182"/>
      <c r="D3" s="182"/>
      <c r="E3" s="94"/>
      <c r="F3" s="94"/>
      <c r="G3" s="94"/>
    </row>
    <row r="4" spans="1:7" ht="23.4">
      <c r="A4" s="100"/>
      <c r="B4" s="94"/>
      <c r="C4" s="182"/>
      <c r="D4" s="182"/>
      <c r="E4" s="94"/>
      <c r="F4" s="94"/>
      <c r="G4" s="94"/>
    </row>
    <row r="5" spans="1:7" ht="23.4">
      <c r="A5" s="100"/>
      <c r="B5" s="94"/>
      <c r="C5" s="182"/>
      <c r="D5" s="182"/>
      <c r="E5" s="94"/>
      <c r="F5" s="94"/>
      <c r="G5" s="94"/>
    </row>
    <row r="6" spans="1:7" ht="26.4">
      <c r="A6" s="181" t="s">
        <v>71</v>
      </c>
      <c r="B6" s="181"/>
      <c r="C6" s="181"/>
      <c r="D6" s="181"/>
      <c r="E6" s="181"/>
      <c r="F6" s="181"/>
      <c r="G6" s="181"/>
    </row>
    <row r="7" spans="1:7" s="96" customFormat="1" ht="26.4">
      <c r="A7" s="181" t="s">
        <v>72</v>
      </c>
      <c r="B7" s="181"/>
      <c r="C7" s="181"/>
      <c r="D7" s="181"/>
      <c r="E7" s="181"/>
      <c r="F7" s="181"/>
      <c r="G7" s="181"/>
    </row>
    <row r="8" spans="1:7" s="96" customFormat="1" ht="26.4">
      <c r="A8" s="181" t="s">
        <v>175</v>
      </c>
      <c r="B8" s="181"/>
      <c r="C8" s="181"/>
      <c r="D8" s="181"/>
      <c r="E8" s="181"/>
      <c r="F8" s="181"/>
      <c r="G8" s="181"/>
    </row>
    <row r="9" spans="1:7" ht="23.4">
      <c r="A9" s="101"/>
      <c r="B9" s="97"/>
      <c r="C9" s="97"/>
      <c r="D9" s="97"/>
      <c r="E9" s="97"/>
      <c r="F9" s="97"/>
      <c r="G9" s="97"/>
    </row>
    <row r="10" spans="1:7" ht="23.4">
      <c r="A10" s="102"/>
      <c r="B10" s="98" t="s">
        <v>139</v>
      </c>
      <c r="C10" s="86"/>
      <c r="D10" s="86"/>
      <c r="E10" s="86"/>
      <c r="F10" s="86"/>
      <c r="G10" s="86"/>
    </row>
    <row r="11" spans="1:7" ht="23.4">
      <c r="A11" s="102"/>
      <c r="B11" s="98" t="s">
        <v>152</v>
      </c>
      <c r="C11" s="87"/>
      <c r="D11" s="87"/>
      <c r="E11" s="87"/>
      <c r="F11" s="87"/>
      <c r="G11" s="87"/>
    </row>
    <row r="12" spans="1:7" ht="23.4">
      <c r="A12" s="107" t="s">
        <v>73</v>
      </c>
      <c r="B12" s="98" t="s">
        <v>157</v>
      </c>
      <c r="C12" s="87"/>
      <c r="D12" s="87"/>
      <c r="E12" s="87"/>
      <c r="F12" s="87"/>
      <c r="G12" s="87"/>
    </row>
    <row r="13" spans="1:7" ht="23.4">
      <c r="A13" s="102"/>
      <c r="B13" s="87" t="s">
        <v>153</v>
      </c>
      <c r="C13" s="87"/>
      <c r="D13" s="87"/>
      <c r="E13" s="87"/>
      <c r="F13" s="87"/>
      <c r="G13" s="87"/>
    </row>
    <row r="14" spans="1:7" ht="23.4">
      <c r="A14" s="102"/>
      <c r="B14" s="98" t="s">
        <v>80</v>
      </c>
      <c r="C14" s="87"/>
      <c r="D14" s="87"/>
      <c r="E14" s="87"/>
      <c r="F14" s="87"/>
      <c r="G14" s="87"/>
    </row>
    <row r="15" spans="1:7" ht="23.4">
      <c r="A15" s="103" t="s">
        <v>75</v>
      </c>
      <c r="B15" s="98" t="s">
        <v>158</v>
      </c>
      <c r="C15" s="87"/>
      <c r="D15" s="87"/>
      <c r="E15" s="87"/>
      <c r="F15" s="87"/>
      <c r="G15" s="87"/>
    </row>
    <row r="16" spans="1:7" ht="23.4">
      <c r="A16" s="102"/>
      <c r="B16" s="98" t="s">
        <v>154</v>
      </c>
      <c r="C16" s="87"/>
      <c r="D16" s="87"/>
      <c r="E16" s="87"/>
      <c r="F16" s="87"/>
      <c r="G16" s="87"/>
    </row>
    <row r="17" spans="1:7" ht="23.4">
      <c r="A17" s="102"/>
      <c r="B17" s="98" t="s">
        <v>155</v>
      </c>
      <c r="C17" s="87"/>
      <c r="D17" s="87"/>
      <c r="E17" s="87"/>
      <c r="F17" s="87"/>
      <c r="G17" s="87"/>
    </row>
    <row r="18" spans="1:7" ht="23.4">
      <c r="A18" s="102"/>
      <c r="B18" s="98" t="s">
        <v>156</v>
      </c>
      <c r="C18" s="87"/>
      <c r="D18" s="87"/>
      <c r="E18" s="87"/>
      <c r="F18" s="87"/>
      <c r="G18" s="87"/>
    </row>
    <row r="19" spans="1:7" ht="23.4">
      <c r="A19" s="104"/>
      <c r="B19" s="98" t="s">
        <v>74</v>
      </c>
      <c r="C19" s="88"/>
      <c r="D19" s="88"/>
      <c r="E19" s="88"/>
      <c r="F19" s="88"/>
      <c r="G19" s="88"/>
    </row>
    <row r="20" spans="1:7" ht="23.4">
      <c r="A20" s="104"/>
      <c r="B20" s="98"/>
      <c r="C20" s="88"/>
      <c r="D20" s="88"/>
      <c r="E20" s="88"/>
      <c r="F20" s="88"/>
      <c r="G20" s="88"/>
    </row>
    <row r="21" spans="1:7" ht="23.4">
      <c r="A21" s="104"/>
      <c r="B21" s="98"/>
      <c r="C21" s="88"/>
      <c r="D21" s="88"/>
      <c r="E21" s="88"/>
      <c r="F21" s="88"/>
      <c r="G21" s="88"/>
    </row>
    <row r="22" spans="1:7" ht="23.4">
      <c r="A22" s="104"/>
      <c r="B22" s="98"/>
      <c r="C22" s="88"/>
      <c r="D22" s="88"/>
      <c r="E22" s="88"/>
      <c r="F22" s="88"/>
      <c r="G22" s="88"/>
    </row>
    <row r="23" spans="1:7" ht="23.4">
      <c r="A23" s="104"/>
      <c r="B23" s="98"/>
      <c r="C23" s="88"/>
      <c r="D23" s="88"/>
      <c r="E23" s="88"/>
      <c r="F23" s="88"/>
      <c r="G23" s="88"/>
    </row>
    <row r="24" spans="1:7" ht="23.4">
      <c r="A24" s="104"/>
      <c r="B24" s="98"/>
      <c r="C24" s="88"/>
      <c r="D24" s="88"/>
      <c r="E24" s="88"/>
      <c r="F24" s="88"/>
      <c r="G24" s="88"/>
    </row>
    <row r="25" spans="1:7" ht="23.4">
      <c r="A25" s="104"/>
      <c r="B25" s="98"/>
      <c r="C25" s="88"/>
      <c r="D25" s="88"/>
      <c r="E25" s="88"/>
      <c r="F25" s="88"/>
      <c r="G25" s="88"/>
    </row>
    <row r="26" spans="1:7" ht="23.4">
      <c r="A26" s="100"/>
      <c r="B26" s="94"/>
      <c r="C26" s="94"/>
      <c r="D26" s="94"/>
      <c r="E26" s="94"/>
      <c r="F26" s="94"/>
      <c r="G26" s="94"/>
    </row>
    <row r="27" spans="1:7" ht="23.4">
      <c r="A27" s="100"/>
      <c r="B27" s="94"/>
      <c r="C27" s="94"/>
      <c r="D27" s="94"/>
      <c r="E27" s="94"/>
      <c r="F27" s="94"/>
      <c r="G27" s="94"/>
    </row>
    <row r="28" spans="1:7" ht="23.4">
      <c r="A28" s="100"/>
      <c r="B28" s="94"/>
      <c r="C28" s="99" t="s">
        <v>76</v>
      </c>
      <c r="D28" s="99"/>
      <c r="E28" s="99"/>
      <c r="F28" s="94"/>
      <c r="G28" s="94"/>
    </row>
    <row r="29" spans="1:7" ht="23.4">
      <c r="A29" s="100"/>
      <c r="B29" s="89"/>
      <c r="C29" s="180" t="s">
        <v>79</v>
      </c>
      <c r="D29" s="180"/>
      <c r="E29" s="180"/>
      <c r="F29" s="180"/>
      <c r="G29" s="180"/>
    </row>
    <row r="30" spans="1:7" ht="23.4">
      <c r="A30" s="101"/>
      <c r="B30" s="98"/>
      <c r="C30" s="98"/>
      <c r="D30" s="98"/>
      <c r="E30" s="98"/>
      <c r="F30" s="98"/>
      <c r="G30" s="98"/>
    </row>
    <row r="31" spans="1:7" ht="23.4">
      <c r="A31" s="105" t="s">
        <v>77</v>
      </c>
    </row>
    <row r="32" spans="1:7" ht="23.4">
      <c r="A32" s="101" t="s">
        <v>78</v>
      </c>
    </row>
  </sheetData>
  <mergeCells count="5">
    <mergeCell ref="C29:G29"/>
    <mergeCell ref="A8:G8"/>
    <mergeCell ref="C1:D5"/>
    <mergeCell ref="A6:G6"/>
    <mergeCell ref="A7:G7"/>
  </mergeCells>
  <pageMargins left="1.1811023622047245" right="0.74803149606299213" top="0.98425196850393704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3"/>
  <sheetViews>
    <sheetView tabSelected="1" view="pageBreakPreview" zoomScaleNormal="100" zoomScaleSheetLayoutView="100" workbookViewId="0">
      <selection activeCell="B12" sqref="B12"/>
    </sheetView>
  </sheetViews>
  <sheetFormatPr defaultRowHeight="23.4"/>
  <cols>
    <col min="1" max="1" width="23.109375" style="79" customWidth="1"/>
    <col min="2" max="2" width="50.33203125" style="79" customWidth="1"/>
    <col min="3" max="3" width="7" style="73" customWidth="1"/>
    <col min="4" max="4" width="11.5546875" style="83" customWidth="1"/>
    <col min="5" max="5" width="7" style="73" customWidth="1"/>
    <col min="6" max="256" width="9.109375" style="79"/>
    <col min="257" max="257" width="23.109375" style="79" customWidth="1"/>
    <col min="258" max="258" width="50.33203125" style="79" customWidth="1"/>
    <col min="259" max="259" width="7" style="79" customWidth="1"/>
    <col min="260" max="260" width="11.5546875" style="79" customWidth="1"/>
    <col min="261" max="261" width="7" style="79" customWidth="1"/>
    <col min="262" max="512" width="9.109375" style="79"/>
    <col min="513" max="513" width="23.109375" style="79" customWidth="1"/>
    <col min="514" max="514" width="50.33203125" style="79" customWidth="1"/>
    <col min="515" max="515" width="7" style="79" customWidth="1"/>
    <col min="516" max="516" width="11.5546875" style="79" customWidth="1"/>
    <col min="517" max="517" width="7" style="79" customWidth="1"/>
    <col min="518" max="768" width="9.109375" style="79"/>
    <col min="769" max="769" width="23.109375" style="79" customWidth="1"/>
    <col min="770" max="770" width="50.33203125" style="79" customWidth="1"/>
    <col min="771" max="771" width="7" style="79" customWidth="1"/>
    <col min="772" max="772" width="11.5546875" style="79" customWidth="1"/>
    <col min="773" max="773" width="7" style="79" customWidth="1"/>
    <col min="774" max="1024" width="9.109375" style="79"/>
    <col min="1025" max="1025" width="23.109375" style="79" customWidth="1"/>
    <col min="1026" max="1026" width="50.33203125" style="79" customWidth="1"/>
    <col min="1027" max="1027" width="7" style="79" customWidth="1"/>
    <col min="1028" max="1028" width="11.5546875" style="79" customWidth="1"/>
    <col min="1029" max="1029" width="7" style="79" customWidth="1"/>
    <col min="1030" max="1280" width="9.109375" style="79"/>
    <col min="1281" max="1281" width="23.109375" style="79" customWidth="1"/>
    <col min="1282" max="1282" width="50.33203125" style="79" customWidth="1"/>
    <col min="1283" max="1283" width="7" style="79" customWidth="1"/>
    <col min="1284" max="1284" width="11.5546875" style="79" customWidth="1"/>
    <col min="1285" max="1285" width="7" style="79" customWidth="1"/>
    <col min="1286" max="1536" width="9.109375" style="79"/>
    <col min="1537" max="1537" width="23.109375" style="79" customWidth="1"/>
    <col min="1538" max="1538" width="50.33203125" style="79" customWidth="1"/>
    <col min="1539" max="1539" width="7" style="79" customWidth="1"/>
    <col min="1540" max="1540" width="11.5546875" style="79" customWidth="1"/>
    <col min="1541" max="1541" width="7" style="79" customWidth="1"/>
    <col min="1542" max="1792" width="9.109375" style="79"/>
    <col min="1793" max="1793" width="23.109375" style="79" customWidth="1"/>
    <col min="1794" max="1794" width="50.33203125" style="79" customWidth="1"/>
    <col min="1795" max="1795" width="7" style="79" customWidth="1"/>
    <col min="1796" max="1796" width="11.5546875" style="79" customWidth="1"/>
    <col min="1797" max="1797" width="7" style="79" customWidth="1"/>
    <col min="1798" max="2048" width="9.109375" style="79"/>
    <col min="2049" max="2049" width="23.109375" style="79" customWidth="1"/>
    <col min="2050" max="2050" width="50.33203125" style="79" customWidth="1"/>
    <col min="2051" max="2051" width="7" style="79" customWidth="1"/>
    <col min="2052" max="2052" width="11.5546875" style="79" customWidth="1"/>
    <col min="2053" max="2053" width="7" style="79" customWidth="1"/>
    <col min="2054" max="2304" width="9.109375" style="79"/>
    <col min="2305" max="2305" width="23.109375" style="79" customWidth="1"/>
    <col min="2306" max="2306" width="50.33203125" style="79" customWidth="1"/>
    <col min="2307" max="2307" width="7" style="79" customWidth="1"/>
    <col min="2308" max="2308" width="11.5546875" style="79" customWidth="1"/>
    <col min="2309" max="2309" width="7" style="79" customWidth="1"/>
    <col min="2310" max="2560" width="9.109375" style="79"/>
    <col min="2561" max="2561" width="23.109375" style="79" customWidth="1"/>
    <col min="2562" max="2562" width="50.33203125" style="79" customWidth="1"/>
    <col min="2563" max="2563" width="7" style="79" customWidth="1"/>
    <col min="2564" max="2564" width="11.5546875" style="79" customWidth="1"/>
    <col min="2565" max="2565" width="7" style="79" customWidth="1"/>
    <col min="2566" max="2816" width="9.109375" style="79"/>
    <col min="2817" max="2817" width="23.109375" style="79" customWidth="1"/>
    <col min="2818" max="2818" width="50.33203125" style="79" customWidth="1"/>
    <col min="2819" max="2819" width="7" style="79" customWidth="1"/>
    <col min="2820" max="2820" width="11.5546875" style="79" customWidth="1"/>
    <col min="2821" max="2821" width="7" style="79" customWidth="1"/>
    <col min="2822" max="3072" width="9.109375" style="79"/>
    <col min="3073" max="3073" width="23.109375" style="79" customWidth="1"/>
    <col min="3074" max="3074" width="50.33203125" style="79" customWidth="1"/>
    <col min="3075" max="3075" width="7" style="79" customWidth="1"/>
    <col min="3076" max="3076" width="11.5546875" style="79" customWidth="1"/>
    <col min="3077" max="3077" width="7" style="79" customWidth="1"/>
    <col min="3078" max="3328" width="9.109375" style="79"/>
    <col min="3329" max="3329" width="23.109375" style="79" customWidth="1"/>
    <col min="3330" max="3330" width="50.33203125" style="79" customWidth="1"/>
    <col min="3331" max="3331" width="7" style="79" customWidth="1"/>
    <col min="3332" max="3332" width="11.5546875" style="79" customWidth="1"/>
    <col min="3333" max="3333" width="7" style="79" customWidth="1"/>
    <col min="3334" max="3584" width="9.109375" style="79"/>
    <col min="3585" max="3585" width="23.109375" style="79" customWidth="1"/>
    <col min="3586" max="3586" width="50.33203125" style="79" customWidth="1"/>
    <col min="3587" max="3587" width="7" style="79" customWidth="1"/>
    <col min="3588" max="3588" width="11.5546875" style="79" customWidth="1"/>
    <col min="3589" max="3589" width="7" style="79" customWidth="1"/>
    <col min="3590" max="3840" width="9.109375" style="79"/>
    <col min="3841" max="3841" width="23.109375" style="79" customWidth="1"/>
    <col min="3842" max="3842" width="50.33203125" style="79" customWidth="1"/>
    <col min="3843" max="3843" width="7" style="79" customWidth="1"/>
    <col min="3844" max="3844" width="11.5546875" style="79" customWidth="1"/>
    <col min="3845" max="3845" width="7" style="79" customWidth="1"/>
    <col min="3846" max="4096" width="9.109375" style="79"/>
    <col min="4097" max="4097" width="23.109375" style="79" customWidth="1"/>
    <col min="4098" max="4098" width="50.33203125" style="79" customWidth="1"/>
    <col min="4099" max="4099" width="7" style="79" customWidth="1"/>
    <col min="4100" max="4100" width="11.5546875" style="79" customWidth="1"/>
    <col min="4101" max="4101" width="7" style="79" customWidth="1"/>
    <col min="4102" max="4352" width="9.109375" style="79"/>
    <col min="4353" max="4353" width="23.109375" style="79" customWidth="1"/>
    <col min="4354" max="4354" width="50.33203125" style="79" customWidth="1"/>
    <col min="4355" max="4355" width="7" style="79" customWidth="1"/>
    <col min="4356" max="4356" width="11.5546875" style="79" customWidth="1"/>
    <col min="4357" max="4357" width="7" style="79" customWidth="1"/>
    <col min="4358" max="4608" width="9.109375" style="79"/>
    <col min="4609" max="4609" width="23.109375" style="79" customWidth="1"/>
    <col min="4610" max="4610" width="50.33203125" style="79" customWidth="1"/>
    <col min="4611" max="4611" width="7" style="79" customWidth="1"/>
    <col min="4612" max="4612" width="11.5546875" style="79" customWidth="1"/>
    <col min="4613" max="4613" width="7" style="79" customWidth="1"/>
    <col min="4614" max="4864" width="9.109375" style="79"/>
    <col min="4865" max="4865" width="23.109375" style="79" customWidth="1"/>
    <col min="4866" max="4866" width="50.33203125" style="79" customWidth="1"/>
    <col min="4867" max="4867" width="7" style="79" customWidth="1"/>
    <col min="4868" max="4868" width="11.5546875" style="79" customWidth="1"/>
    <col min="4869" max="4869" width="7" style="79" customWidth="1"/>
    <col min="4870" max="5120" width="9.109375" style="79"/>
    <col min="5121" max="5121" width="23.109375" style="79" customWidth="1"/>
    <col min="5122" max="5122" width="50.33203125" style="79" customWidth="1"/>
    <col min="5123" max="5123" width="7" style="79" customWidth="1"/>
    <col min="5124" max="5124" width="11.5546875" style="79" customWidth="1"/>
    <col min="5125" max="5125" width="7" style="79" customWidth="1"/>
    <col min="5126" max="5376" width="9.109375" style="79"/>
    <col min="5377" max="5377" width="23.109375" style="79" customWidth="1"/>
    <col min="5378" max="5378" width="50.33203125" style="79" customWidth="1"/>
    <col min="5379" max="5379" width="7" style="79" customWidth="1"/>
    <col min="5380" max="5380" width="11.5546875" style="79" customWidth="1"/>
    <col min="5381" max="5381" width="7" style="79" customWidth="1"/>
    <col min="5382" max="5632" width="9.109375" style="79"/>
    <col min="5633" max="5633" width="23.109375" style="79" customWidth="1"/>
    <col min="5634" max="5634" width="50.33203125" style="79" customWidth="1"/>
    <col min="5635" max="5635" width="7" style="79" customWidth="1"/>
    <col min="5636" max="5636" width="11.5546875" style="79" customWidth="1"/>
    <col min="5637" max="5637" width="7" style="79" customWidth="1"/>
    <col min="5638" max="5888" width="9.109375" style="79"/>
    <col min="5889" max="5889" width="23.109375" style="79" customWidth="1"/>
    <col min="5890" max="5890" width="50.33203125" style="79" customWidth="1"/>
    <col min="5891" max="5891" width="7" style="79" customWidth="1"/>
    <col min="5892" max="5892" width="11.5546875" style="79" customWidth="1"/>
    <col min="5893" max="5893" width="7" style="79" customWidth="1"/>
    <col min="5894" max="6144" width="9.109375" style="79"/>
    <col min="6145" max="6145" width="23.109375" style="79" customWidth="1"/>
    <col min="6146" max="6146" width="50.33203125" style="79" customWidth="1"/>
    <col min="6147" max="6147" width="7" style="79" customWidth="1"/>
    <col min="6148" max="6148" width="11.5546875" style="79" customWidth="1"/>
    <col min="6149" max="6149" width="7" style="79" customWidth="1"/>
    <col min="6150" max="6400" width="9.109375" style="79"/>
    <col min="6401" max="6401" width="23.109375" style="79" customWidth="1"/>
    <col min="6402" max="6402" width="50.33203125" style="79" customWidth="1"/>
    <col min="6403" max="6403" width="7" style="79" customWidth="1"/>
    <col min="6404" max="6404" width="11.5546875" style="79" customWidth="1"/>
    <col min="6405" max="6405" width="7" style="79" customWidth="1"/>
    <col min="6406" max="6656" width="9.109375" style="79"/>
    <col min="6657" max="6657" width="23.109375" style="79" customWidth="1"/>
    <col min="6658" max="6658" width="50.33203125" style="79" customWidth="1"/>
    <col min="6659" max="6659" width="7" style="79" customWidth="1"/>
    <col min="6660" max="6660" width="11.5546875" style="79" customWidth="1"/>
    <col min="6661" max="6661" width="7" style="79" customWidth="1"/>
    <col min="6662" max="6912" width="9.109375" style="79"/>
    <col min="6913" max="6913" width="23.109375" style="79" customWidth="1"/>
    <col min="6914" max="6914" width="50.33203125" style="79" customWidth="1"/>
    <col min="6915" max="6915" width="7" style="79" customWidth="1"/>
    <col min="6916" max="6916" width="11.5546875" style="79" customWidth="1"/>
    <col min="6917" max="6917" width="7" style="79" customWidth="1"/>
    <col min="6918" max="7168" width="9.109375" style="79"/>
    <col min="7169" max="7169" width="23.109375" style="79" customWidth="1"/>
    <col min="7170" max="7170" width="50.33203125" style="79" customWidth="1"/>
    <col min="7171" max="7171" width="7" style="79" customWidth="1"/>
    <col min="7172" max="7172" width="11.5546875" style="79" customWidth="1"/>
    <col min="7173" max="7173" width="7" style="79" customWidth="1"/>
    <col min="7174" max="7424" width="9.109375" style="79"/>
    <col min="7425" max="7425" width="23.109375" style="79" customWidth="1"/>
    <col min="7426" max="7426" width="50.33203125" style="79" customWidth="1"/>
    <col min="7427" max="7427" width="7" style="79" customWidth="1"/>
    <col min="7428" max="7428" width="11.5546875" style="79" customWidth="1"/>
    <col min="7429" max="7429" width="7" style="79" customWidth="1"/>
    <col min="7430" max="7680" width="9.109375" style="79"/>
    <col min="7681" max="7681" width="23.109375" style="79" customWidth="1"/>
    <col min="7682" max="7682" width="50.33203125" style="79" customWidth="1"/>
    <col min="7683" max="7683" width="7" style="79" customWidth="1"/>
    <col min="7684" max="7684" width="11.5546875" style="79" customWidth="1"/>
    <col min="7685" max="7685" width="7" style="79" customWidth="1"/>
    <col min="7686" max="7936" width="9.109375" style="79"/>
    <col min="7937" max="7937" width="23.109375" style="79" customWidth="1"/>
    <col min="7938" max="7938" width="50.33203125" style="79" customWidth="1"/>
    <col min="7939" max="7939" width="7" style="79" customWidth="1"/>
    <col min="7940" max="7940" width="11.5546875" style="79" customWidth="1"/>
    <col min="7941" max="7941" width="7" style="79" customWidth="1"/>
    <col min="7942" max="8192" width="9.109375" style="79"/>
    <col min="8193" max="8193" width="23.109375" style="79" customWidth="1"/>
    <col min="8194" max="8194" width="50.33203125" style="79" customWidth="1"/>
    <col min="8195" max="8195" width="7" style="79" customWidth="1"/>
    <col min="8196" max="8196" width="11.5546875" style="79" customWidth="1"/>
    <col min="8197" max="8197" width="7" style="79" customWidth="1"/>
    <col min="8198" max="8448" width="9.109375" style="79"/>
    <col min="8449" max="8449" width="23.109375" style="79" customWidth="1"/>
    <col min="8450" max="8450" width="50.33203125" style="79" customWidth="1"/>
    <col min="8451" max="8451" width="7" style="79" customWidth="1"/>
    <col min="8452" max="8452" width="11.5546875" style="79" customWidth="1"/>
    <col min="8453" max="8453" width="7" style="79" customWidth="1"/>
    <col min="8454" max="8704" width="9.109375" style="79"/>
    <col min="8705" max="8705" width="23.109375" style="79" customWidth="1"/>
    <col min="8706" max="8706" width="50.33203125" style="79" customWidth="1"/>
    <col min="8707" max="8707" width="7" style="79" customWidth="1"/>
    <col min="8708" max="8708" width="11.5546875" style="79" customWidth="1"/>
    <col min="8709" max="8709" width="7" style="79" customWidth="1"/>
    <col min="8710" max="8960" width="9.109375" style="79"/>
    <col min="8961" max="8961" width="23.109375" style="79" customWidth="1"/>
    <col min="8962" max="8962" width="50.33203125" style="79" customWidth="1"/>
    <col min="8963" max="8963" width="7" style="79" customWidth="1"/>
    <col min="8964" max="8964" width="11.5546875" style="79" customWidth="1"/>
    <col min="8965" max="8965" width="7" style="79" customWidth="1"/>
    <col min="8966" max="9216" width="9.109375" style="79"/>
    <col min="9217" max="9217" width="23.109375" style="79" customWidth="1"/>
    <col min="9218" max="9218" width="50.33203125" style="79" customWidth="1"/>
    <col min="9219" max="9219" width="7" style="79" customWidth="1"/>
    <col min="9220" max="9220" width="11.5546875" style="79" customWidth="1"/>
    <col min="9221" max="9221" width="7" style="79" customWidth="1"/>
    <col min="9222" max="9472" width="9.109375" style="79"/>
    <col min="9473" max="9473" width="23.109375" style="79" customWidth="1"/>
    <col min="9474" max="9474" width="50.33203125" style="79" customWidth="1"/>
    <col min="9475" max="9475" width="7" style="79" customWidth="1"/>
    <col min="9476" max="9476" width="11.5546875" style="79" customWidth="1"/>
    <col min="9477" max="9477" width="7" style="79" customWidth="1"/>
    <col min="9478" max="9728" width="9.109375" style="79"/>
    <col min="9729" max="9729" width="23.109375" style="79" customWidth="1"/>
    <col min="9730" max="9730" width="50.33203125" style="79" customWidth="1"/>
    <col min="9731" max="9731" width="7" style="79" customWidth="1"/>
    <col min="9732" max="9732" width="11.5546875" style="79" customWidth="1"/>
    <col min="9733" max="9733" width="7" style="79" customWidth="1"/>
    <col min="9734" max="9984" width="9.109375" style="79"/>
    <col min="9985" max="9985" width="23.109375" style="79" customWidth="1"/>
    <col min="9986" max="9986" width="50.33203125" style="79" customWidth="1"/>
    <col min="9987" max="9987" width="7" style="79" customWidth="1"/>
    <col min="9988" max="9988" width="11.5546875" style="79" customWidth="1"/>
    <col min="9989" max="9989" width="7" style="79" customWidth="1"/>
    <col min="9990" max="10240" width="9.109375" style="79"/>
    <col min="10241" max="10241" width="23.109375" style="79" customWidth="1"/>
    <col min="10242" max="10242" width="50.33203125" style="79" customWidth="1"/>
    <col min="10243" max="10243" width="7" style="79" customWidth="1"/>
    <col min="10244" max="10244" width="11.5546875" style="79" customWidth="1"/>
    <col min="10245" max="10245" width="7" style="79" customWidth="1"/>
    <col min="10246" max="10496" width="9.109375" style="79"/>
    <col min="10497" max="10497" width="23.109375" style="79" customWidth="1"/>
    <col min="10498" max="10498" width="50.33203125" style="79" customWidth="1"/>
    <col min="10499" max="10499" width="7" style="79" customWidth="1"/>
    <col min="10500" max="10500" width="11.5546875" style="79" customWidth="1"/>
    <col min="10501" max="10501" width="7" style="79" customWidth="1"/>
    <col min="10502" max="10752" width="9.109375" style="79"/>
    <col min="10753" max="10753" width="23.109375" style="79" customWidth="1"/>
    <col min="10754" max="10754" width="50.33203125" style="79" customWidth="1"/>
    <col min="10755" max="10755" width="7" style="79" customWidth="1"/>
    <col min="10756" max="10756" width="11.5546875" style="79" customWidth="1"/>
    <col min="10757" max="10757" width="7" style="79" customWidth="1"/>
    <col min="10758" max="11008" width="9.109375" style="79"/>
    <col min="11009" max="11009" width="23.109375" style="79" customWidth="1"/>
    <col min="11010" max="11010" width="50.33203125" style="79" customWidth="1"/>
    <col min="11011" max="11011" width="7" style="79" customWidth="1"/>
    <col min="11012" max="11012" width="11.5546875" style="79" customWidth="1"/>
    <col min="11013" max="11013" width="7" style="79" customWidth="1"/>
    <col min="11014" max="11264" width="9.109375" style="79"/>
    <col min="11265" max="11265" width="23.109375" style="79" customWidth="1"/>
    <col min="11266" max="11266" width="50.33203125" style="79" customWidth="1"/>
    <col min="11267" max="11267" width="7" style="79" customWidth="1"/>
    <col min="11268" max="11268" width="11.5546875" style="79" customWidth="1"/>
    <col min="11269" max="11269" width="7" style="79" customWidth="1"/>
    <col min="11270" max="11520" width="9.109375" style="79"/>
    <col min="11521" max="11521" width="23.109375" style="79" customWidth="1"/>
    <col min="11522" max="11522" width="50.33203125" style="79" customWidth="1"/>
    <col min="11523" max="11523" width="7" style="79" customWidth="1"/>
    <col min="11524" max="11524" width="11.5546875" style="79" customWidth="1"/>
    <col min="11525" max="11525" width="7" style="79" customWidth="1"/>
    <col min="11526" max="11776" width="9.109375" style="79"/>
    <col min="11777" max="11777" width="23.109375" style="79" customWidth="1"/>
    <col min="11778" max="11778" width="50.33203125" style="79" customWidth="1"/>
    <col min="11779" max="11779" width="7" style="79" customWidth="1"/>
    <col min="11780" max="11780" width="11.5546875" style="79" customWidth="1"/>
    <col min="11781" max="11781" width="7" style="79" customWidth="1"/>
    <col min="11782" max="12032" width="9.109375" style="79"/>
    <col min="12033" max="12033" width="23.109375" style="79" customWidth="1"/>
    <col min="12034" max="12034" width="50.33203125" style="79" customWidth="1"/>
    <col min="12035" max="12035" width="7" style="79" customWidth="1"/>
    <col min="12036" max="12036" width="11.5546875" style="79" customWidth="1"/>
    <col min="12037" max="12037" width="7" style="79" customWidth="1"/>
    <col min="12038" max="12288" width="9.109375" style="79"/>
    <col min="12289" max="12289" width="23.109375" style="79" customWidth="1"/>
    <col min="12290" max="12290" width="50.33203125" style="79" customWidth="1"/>
    <col min="12291" max="12291" width="7" style="79" customWidth="1"/>
    <col min="12292" max="12292" width="11.5546875" style="79" customWidth="1"/>
    <col min="12293" max="12293" width="7" style="79" customWidth="1"/>
    <col min="12294" max="12544" width="9.109375" style="79"/>
    <col min="12545" max="12545" width="23.109375" style="79" customWidth="1"/>
    <col min="12546" max="12546" width="50.33203125" style="79" customWidth="1"/>
    <col min="12547" max="12547" width="7" style="79" customWidth="1"/>
    <col min="12548" max="12548" width="11.5546875" style="79" customWidth="1"/>
    <col min="12549" max="12549" width="7" style="79" customWidth="1"/>
    <col min="12550" max="12800" width="9.109375" style="79"/>
    <col min="12801" max="12801" width="23.109375" style="79" customWidth="1"/>
    <col min="12802" max="12802" width="50.33203125" style="79" customWidth="1"/>
    <col min="12803" max="12803" width="7" style="79" customWidth="1"/>
    <col min="12804" max="12804" width="11.5546875" style="79" customWidth="1"/>
    <col min="12805" max="12805" width="7" style="79" customWidth="1"/>
    <col min="12806" max="13056" width="9.109375" style="79"/>
    <col min="13057" max="13057" width="23.109375" style="79" customWidth="1"/>
    <col min="13058" max="13058" width="50.33203125" style="79" customWidth="1"/>
    <col min="13059" max="13059" width="7" style="79" customWidth="1"/>
    <col min="13060" max="13060" width="11.5546875" style="79" customWidth="1"/>
    <col min="13061" max="13061" width="7" style="79" customWidth="1"/>
    <col min="13062" max="13312" width="9.109375" style="79"/>
    <col min="13313" max="13313" width="23.109375" style="79" customWidth="1"/>
    <col min="13314" max="13314" width="50.33203125" style="79" customWidth="1"/>
    <col min="13315" max="13315" width="7" style="79" customWidth="1"/>
    <col min="13316" max="13316" width="11.5546875" style="79" customWidth="1"/>
    <col min="13317" max="13317" width="7" style="79" customWidth="1"/>
    <col min="13318" max="13568" width="9.109375" style="79"/>
    <col min="13569" max="13569" width="23.109375" style="79" customWidth="1"/>
    <col min="13570" max="13570" width="50.33203125" style="79" customWidth="1"/>
    <col min="13571" max="13571" width="7" style="79" customWidth="1"/>
    <col min="13572" max="13572" width="11.5546875" style="79" customWidth="1"/>
    <col min="13573" max="13573" width="7" style="79" customWidth="1"/>
    <col min="13574" max="13824" width="9.109375" style="79"/>
    <col min="13825" max="13825" width="23.109375" style="79" customWidth="1"/>
    <col min="13826" max="13826" width="50.33203125" style="79" customWidth="1"/>
    <col min="13827" max="13827" width="7" style="79" customWidth="1"/>
    <col min="13828" max="13828" width="11.5546875" style="79" customWidth="1"/>
    <col min="13829" max="13829" width="7" style="79" customWidth="1"/>
    <col min="13830" max="14080" width="9.109375" style="79"/>
    <col min="14081" max="14081" width="23.109375" style="79" customWidth="1"/>
    <col min="14082" max="14082" width="50.33203125" style="79" customWidth="1"/>
    <col min="14083" max="14083" width="7" style="79" customWidth="1"/>
    <col min="14084" max="14084" width="11.5546875" style="79" customWidth="1"/>
    <col min="14085" max="14085" width="7" style="79" customWidth="1"/>
    <col min="14086" max="14336" width="9.109375" style="79"/>
    <col min="14337" max="14337" width="23.109375" style="79" customWidth="1"/>
    <col min="14338" max="14338" width="50.33203125" style="79" customWidth="1"/>
    <col min="14339" max="14339" width="7" style="79" customWidth="1"/>
    <col min="14340" max="14340" width="11.5546875" style="79" customWidth="1"/>
    <col min="14341" max="14341" width="7" style="79" customWidth="1"/>
    <col min="14342" max="14592" width="9.109375" style="79"/>
    <col min="14593" max="14593" width="23.109375" style="79" customWidth="1"/>
    <col min="14594" max="14594" width="50.33203125" style="79" customWidth="1"/>
    <col min="14595" max="14595" width="7" style="79" customWidth="1"/>
    <col min="14596" max="14596" width="11.5546875" style="79" customWidth="1"/>
    <col min="14597" max="14597" width="7" style="79" customWidth="1"/>
    <col min="14598" max="14848" width="9.109375" style="79"/>
    <col min="14849" max="14849" width="23.109375" style="79" customWidth="1"/>
    <col min="14850" max="14850" width="50.33203125" style="79" customWidth="1"/>
    <col min="14851" max="14851" width="7" style="79" customWidth="1"/>
    <col min="14852" max="14852" width="11.5546875" style="79" customWidth="1"/>
    <col min="14853" max="14853" width="7" style="79" customWidth="1"/>
    <col min="14854" max="15104" width="9.109375" style="79"/>
    <col min="15105" max="15105" width="23.109375" style="79" customWidth="1"/>
    <col min="15106" max="15106" width="50.33203125" style="79" customWidth="1"/>
    <col min="15107" max="15107" width="7" style="79" customWidth="1"/>
    <col min="15108" max="15108" width="11.5546875" style="79" customWidth="1"/>
    <col min="15109" max="15109" width="7" style="79" customWidth="1"/>
    <col min="15110" max="15360" width="9.109375" style="79"/>
    <col min="15361" max="15361" width="23.109375" style="79" customWidth="1"/>
    <col min="15362" max="15362" width="50.33203125" style="79" customWidth="1"/>
    <col min="15363" max="15363" width="7" style="79" customWidth="1"/>
    <col min="15364" max="15364" width="11.5546875" style="79" customWidth="1"/>
    <col min="15365" max="15365" width="7" style="79" customWidth="1"/>
    <col min="15366" max="15616" width="9.109375" style="79"/>
    <col min="15617" max="15617" width="23.109375" style="79" customWidth="1"/>
    <col min="15618" max="15618" width="50.33203125" style="79" customWidth="1"/>
    <col min="15619" max="15619" width="7" style="79" customWidth="1"/>
    <col min="15620" max="15620" width="11.5546875" style="79" customWidth="1"/>
    <col min="15621" max="15621" width="7" style="79" customWidth="1"/>
    <col min="15622" max="15872" width="9.109375" style="79"/>
    <col min="15873" max="15873" width="23.109375" style="79" customWidth="1"/>
    <col min="15874" max="15874" width="50.33203125" style="79" customWidth="1"/>
    <col min="15875" max="15875" width="7" style="79" customWidth="1"/>
    <col min="15876" max="15876" width="11.5546875" style="79" customWidth="1"/>
    <col min="15877" max="15877" width="7" style="79" customWidth="1"/>
    <col min="15878" max="16128" width="9.109375" style="79"/>
    <col min="16129" max="16129" width="23.109375" style="79" customWidth="1"/>
    <col min="16130" max="16130" width="50.33203125" style="79" customWidth="1"/>
    <col min="16131" max="16131" width="7" style="79" customWidth="1"/>
    <col min="16132" max="16132" width="11.5546875" style="79" customWidth="1"/>
    <col min="16133" max="16133" width="7" style="79" customWidth="1"/>
    <col min="16134" max="16384" width="9.109375" style="79"/>
  </cols>
  <sheetData>
    <row r="1" spans="1:10" s="66" customFormat="1" ht="24">
      <c r="A1" s="183" t="s">
        <v>41</v>
      </c>
      <c r="B1" s="183"/>
      <c r="C1" s="183"/>
      <c r="D1" s="183"/>
      <c r="E1" s="64"/>
      <c r="F1" s="65"/>
      <c r="G1" s="65"/>
    </row>
    <row r="2" spans="1:10" s="66" customFormat="1" ht="22.2">
      <c r="A2" s="67"/>
      <c r="B2" s="65"/>
      <c r="C2" s="64"/>
      <c r="D2" s="68"/>
      <c r="E2" s="64"/>
      <c r="F2" s="65"/>
      <c r="G2" s="65"/>
    </row>
    <row r="3" spans="1:10" s="70" customFormat="1" ht="25.8">
      <c r="A3" s="64" t="s">
        <v>174</v>
      </c>
      <c r="B3" s="65"/>
      <c r="C3" s="64"/>
      <c r="D3" s="68"/>
      <c r="E3" s="64"/>
      <c r="F3" s="69"/>
      <c r="G3" s="69"/>
    </row>
    <row r="4" spans="1:10" s="70" customFormat="1" ht="25.8">
      <c r="A4" s="64" t="s">
        <v>138</v>
      </c>
      <c r="B4" s="65"/>
      <c r="C4" s="64"/>
      <c r="D4" s="68"/>
      <c r="E4" s="64"/>
      <c r="F4" s="69"/>
      <c r="G4" s="69"/>
    </row>
    <row r="5" spans="1:10" s="72" customFormat="1" ht="21">
      <c r="A5" s="64" t="s">
        <v>178</v>
      </c>
      <c r="B5" s="65"/>
      <c r="C5" s="64"/>
      <c r="D5" s="68"/>
      <c r="E5" s="64"/>
      <c r="F5" s="71"/>
      <c r="G5" s="71"/>
    </row>
    <row r="6" spans="1:10" s="73" customFormat="1">
      <c r="A6" s="64"/>
      <c r="B6" s="65"/>
      <c r="C6" s="64"/>
      <c r="D6" s="68"/>
      <c r="E6" s="64"/>
      <c r="F6" s="64"/>
      <c r="G6" s="64"/>
    </row>
    <row r="7" spans="1:10" s="73" customFormat="1">
      <c r="A7" s="64" t="s">
        <v>42</v>
      </c>
      <c r="B7" s="64" t="s">
        <v>43</v>
      </c>
      <c r="C7" s="64" t="s">
        <v>6</v>
      </c>
      <c r="D7" s="91">
        <v>21</v>
      </c>
      <c r="E7" s="64" t="s">
        <v>44</v>
      </c>
      <c r="F7" s="64"/>
      <c r="G7" s="64"/>
    </row>
    <row r="8" spans="1:10" s="73" customFormat="1">
      <c r="A8" s="65"/>
      <c r="B8" s="64" t="s">
        <v>45</v>
      </c>
      <c r="C8" s="64" t="s">
        <v>6</v>
      </c>
      <c r="D8" s="91" t="s">
        <v>46</v>
      </c>
      <c r="E8" s="64" t="s">
        <v>44</v>
      </c>
      <c r="F8" s="64"/>
      <c r="G8" s="64"/>
    </row>
    <row r="9" spans="1:10" s="73" customFormat="1" ht="21.75" customHeight="1">
      <c r="A9" s="65"/>
      <c r="B9" s="64" t="s">
        <v>47</v>
      </c>
      <c r="C9" s="64" t="s">
        <v>6</v>
      </c>
      <c r="D9" s="91" t="s">
        <v>46</v>
      </c>
      <c r="E9" s="64" t="s">
        <v>44</v>
      </c>
      <c r="F9" s="64"/>
      <c r="G9" s="64"/>
    </row>
    <row r="10" spans="1:10" s="76" customFormat="1" ht="21">
      <c r="A10" s="65"/>
      <c r="B10" s="64" t="s">
        <v>48</v>
      </c>
      <c r="C10" s="64" t="s">
        <v>6</v>
      </c>
      <c r="D10" s="91" t="s">
        <v>46</v>
      </c>
      <c r="E10" s="64" t="s">
        <v>44</v>
      </c>
      <c r="F10" s="75"/>
      <c r="G10" s="75"/>
    </row>
    <row r="11" spans="1:10" s="76" customFormat="1" ht="22.5" customHeight="1">
      <c r="A11" s="65"/>
      <c r="B11" s="64" t="s">
        <v>49</v>
      </c>
      <c r="C11" s="64" t="s">
        <v>6</v>
      </c>
      <c r="D11" s="91" t="s">
        <v>46</v>
      </c>
      <c r="E11" s="64" t="s">
        <v>44</v>
      </c>
      <c r="F11" s="75"/>
      <c r="G11" s="75"/>
      <c r="J11" s="77">
        <f>SUM(D7:D11)</f>
        <v>21</v>
      </c>
    </row>
    <row r="12" spans="1:10" s="73" customFormat="1">
      <c r="A12" s="65"/>
      <c r="B12" s="64" t="s">
        <v>51</v>
      </c>
      <c r="C12" s="64" t="s">
        <v>6</v>
      </c>
      <c r="D12" s="91">
        <v>21</v>
      </c>
      <c r="E12" s="64" t="s">
        <v>44</v>
      </c>
      <c r="F12" s="64"/>
      <c r="G12" s="64"/>
      <c r="J12" s="78">
        <f>SUM(D7:D12)</f>
        <v>42</v>
      </c>
    </row>
    <row r="13" spans="1:10" s="73" customFormat="1">
      <c r="A13" s="64" t="s">
        <v>52</v>
      </c>
      <c r="B13" s="64" t="s">
        <v>53</v>
      </c>
      <c r="C13" s="64" t="s">
        <v>6</v>
      </c>
      <c r="D13" s="91" t="s">
        <v>46</v>
      </c>
      <c r="E13" s="64" t="s">
        <v>44</v>
      </c>
      <c r="F13" s="64"/>
      <c r="G13" s="64"/>
    </row>
    <row r="14" spans="1:10" s="73" customFormat="1">
      <c r="A14" s="64"/>
      <c r="B14" s="64" t="s">
        <v>54</v>
      </c>
      <c r="C14" s="64" t="s">
        <v>6</v>
      </c>
      <c r="D14" s="91" t="s">
        <v>46</v>
      </c>
      <c r="E14" s="64" t="s">
        <v>44</v>
      </c>
      <c r="F14" s="64"/>
      <c r="G14" s="64"/>
    </row>
    <row r="15" spans="1:10" s="73" customFormat="1">
      <c r="A15" s="65"/>
      <c r="B15" s="64" t="s">
        <v>55</v>
      </c>
      <c r="C15" s="64"/>
      <c r="D15" s="68"/>
      <c r="E15" s="64"/>
      <c r="F15" s="64"/>
      <c r="G15" s="64"/>
    </row>
    <row r="16" spans="1:10" s="73" customFormat="1">
      <c r="A16" s="64" t="s">
        <v>56</v>
      </c>
      <c r="B16" s="64" t="s">
        <v>57</v>
      </c>
      <c r="C16" s="64"/>
      <c r="D16" s="68"/>
      <c r="E16" s="64"/>
      <c r="F16" s="64"/>
      <c r="G16" s="64"/>
    </row>
    <row r="17" spans="1:9" s="73" customFormat="1">
      <c r="A17" s="65"/>
      <c r="B17" s="64" t="s">
        <v>58</v>
      </c>
      <c r="C17" s="64"/>
      <c r="D17" s="68"/>
      <c r="E17" s="64"/>
      <c r="F17" s="64"/>
      <c r="G17" s="64"/>
    </row>
    <row r="18" spans="1:9" s="73" customFormat="1">
      <c r="A18" s="64" t="s">
        <v>59</v>
      </c>
      <c r="B18" s="64" t="s">
        <v>60</v>
      </c>
      <c r="C18" s="64" t="s">
        <v>6</v>
      </c>
      <c r="D18" s="74" t="s">
        <v>50</v>
      </c>
      <c r="E18" s="64" t="s">
        <v>10</v>
      </c>
      <c r="F18" s="64"/>
      <c r="G18" s="64"/>
    </row>
    <row r="19" spans="1:9">
      <c r="A19" s="65"/>
      <c r="B19" s="64" t="s">
        <v>61</v>
      </c>
      <c r="C19" s="64" t="s">
        <v>6</v>
      </c>
      <c r="D19" s="74" t="s">
        <v>50</v>
      </c>
      <c r="E19" s="64" t="s">
        <v>10</v>
      </c>
      <c r="F19" s="65"/>
      <c r="G19" s="65"/>
      <c r="I19" s="80">
        <f>SUM(D18:D18)</f>
        <v>0</v>
      </c>
    </row>
    <row r="20" spans="1:9">
      <c r="A20" s="64" t="s">
        <v>62</v>
      </c>
      <c r="B20" s="64" t="s">
        <v>63</v>
      </c>
      <c r="C20" s="64" t="s">
        <v>6</v>
      </c>
      <c r="D20" s="74" t="s">
        <v>50</v>
      </c>
      <c r="E20" s="64" t="s">
        <v>39</v>
      </c>
      <c r="F20" s="65"/>
      <c r="G20" s="65"/>
    </row>
    <row r="21" spans="1:9">
      <c r="A21" s="64" t="s">
        <v>64</v>
      </c>
      <c r="B21" s="64" t="s">
        <v>65</v>
      </c>
      <c r="C21" s="64"/>
      <c r="D21" s="68"/>
      <c r="E21" s="64"/>
      <c r="F21" s="65"/>
      <c r="G21" s="65"/>
    </row>
    <row r="22" spans="1:9">
      <c r="A22" s="64"/>
      <c r="B22" s="64" t="s">
        <v>66</v>
      </c>
      <c r="C22" s="64"/>
      <c r="D22" s="68"/>
      <c r="E22" s="64"/>
      <c r="F22" s="65"/>
      <c r="G22" s="65"/>
    </row>
    <row r="23" spans="1:9">
      <c r="A23" s="64" t="s">
        <v>67</v>
      </c>
      <c r="B23" s="64" t="s">
        <v>68</v>
      </c>
      <c r="C23" s="64"/>
      <c r="D23" s="68"/>
      <c r="E23" s="64"/>
      <c r="F23" s="65"/>
      <c r="G23" s="65"/>
    </row>
    <row r="24" spans="1:9">
      <c r="A24" s="81"/>
      <c r="B24" s="65"/>
      <c r="C24" s="64"/>
      <c r="D24" s="68"/>
      <c r="E24" s="64"/>
      <c r="F24" s="65"/>
      <c r="G24" s="65"/>
    </row>
    <row r="25" spans="1:9">
      <c r="A25" s="81"/>
      <c r="B25" s="65"/>
      <c r="C25" s="64"/>
      <c r="D25" s="68"/>
      <c r="E25" s="64"/>
      <c r="F25" s="65"/>
      <c r="G25" s="65"/>
    </row>
    <row r="26" spans="1:9">
      <c r="A26" s="81"/>
      <c r="B26" s="65"/>
      <c r="C26" s="64"/>
      <c r="D26" s="68"/>
      <c r="E26" s="64"/>
      <c r="F26" s="65"/>
      <c r="G26" s="65"/>
    </row>
    <row r="27" spans="1:9">
      <c r="A27" s="81"/>
      <c r="B27" s="65"/>
      <c r="C27" s="64"/>
      <c r="D27" s="68"/>
      <c r="E27" s="64"/>
      <c r="F27" s="65"/>
      <c r="G27" s="65"/>
    </row>
    <row r="28" spans="1:9">
      <c r="A28" s="81"/>
      <c r="B28" s="65"/>
      <c r="C28" s="64"/>
      <c r="D28" s="68"/>
      <c r="E28" s="64"/>
      <c r="F28" s="65"/>
      <c r="G28" s="65"/>
    </row>
    <row r="29" spans="1:9">
      <c r="A29" s="82"/>
      <c r="B29" s="64" t="s">
        <v>69</v>
      </c>
      <c r="D29" s="68"/>
      <c r="E29" s="64"/>
      <c r="F29" s="65"/>
      <c r="G29" s="65"/>
    </row>
    <row r="30" spans="1:9">
      <c r="A30" s="65"/>
      <c r="B30" s="64" t="s">
        <v>70</v>
      </c>
      <c r="D30" s="68"/>
      <c r="E30" s="64"/>
      <c r="F30" s="65"/>
      <c r="G30" s="65"/>
    </row>
    <row r="31" spans="1:9">
      <c r="A31" s="65"/>
      <c r="B31" s="65"/>
      <c r="C31" s="64"/>
      <c r="D31" s="68"/>
      <c r="E31" s="64"/>
      <c r="F31" s="65"/>
      <c r="G31" s="65"/>
    </row>
    <row r="32" spans="1:9">
      <c r="A32" s="65"/>
      <c r="B32" s="64"/>
      <c r="C32" s="64"/>
      <c r="D32" s="68"/>
      <c r="E32" s="64"/>
      <c r="F32" s="65"/>
      <c r="G32" s="65"/>
    </row>
    <row r="33" spans="1:7">
      <c r="A33" s="65"/>
      <c r="B33" s="64"/>
      <c r="C33" s="64"/>
      <c r="D33" s="68"/>
      <c r="E33" s="64"/>
      <c r="F33" s="65"/>
      <c r="G33" s="65"/>
    </row>
    <row r="34" spans="1:7">
      <c r="A34" s="65"/>
      <c r="B34" s="65"/>
      <c r="C34" s="64"/>
      <c r="D34" s="68"/>
      <c r="E34" s="64"/>
      <c r="F34" s="65"/>
      <c r="G34" s="65"/>
    </row>
    <row r="35" spans="1:7">
      <c r="A35" s="65"/>
      <c r="B35" s="65"/>
      <c r="C35" s="64"/>
      <c r="D35" s="68"/>
      <c r="E35" s="64"/>
      <c r="F35" s="65"/>
      <c r="G35" s="65"/>
    </row>
    <row r="36" spans="1:7">
      <c r="A36" s="65"/>
      <c r="B36" s="65"/>
      <c r="C36" s="64"/>
      <c r="D36" s="68"/>
      <c r="E36" s="64"/>
      <c r="F36" s="65"/>
      <c r="G36" s="65"/>
    </row>
    <row r="37" spans="1:7">
      <c r="A37" s="65"/>
      <c r="B37" s="65"/>
      <c r="C37" s="64"/>
      <c r="D37" s="68"/>
      <c r="E37" s="64"/>
      <c r="F37" s="65"/>
      <c r="G37" s="65"/>
    </row>
    <row r="38" spans="1:7">
      <c r="A38" s="65"/>
      <c r="B38" s="65"/>
      <c r="C38" s="64"/>
      <c r="D38" s="68"/>
      <c r="E38" s="64"/>
      <c r="F38" s="65"/>
      <c r="G38" s="65"/>
    </row>
    <row r="39" spans="1:7">
      <c r="A39" s="65"/>
      <c r="B39" s="65"/>
      <c r="C39" s="64"/>
      <c r="D39" s="68"/>
      <c r="E39" s="64"/>
      <c r="F39" s="65"/>
      <c r="G39" s="65"/>
    </row>
    <row r="40" spans="1:7">
      <c r="A40" s="65"/>
      <c r="B40" s="65"/>
      <c r="C40" s="64"/>
      <c r="D40" s="68"/>
      <c r="E40" s="64"/>
      <c r="F40" s="65"/>
      <c r="G40" s="65"/>
    </row>
    <row r="41" spans="1:7">
      <c r="A41" s="65"/>
      <c r="B41" s="65"/>
      <c r="C41" s="64"/>
      <c r="D41" s="68"/>
      <c r="E41" s="64"/>
      <c r="F41" s="65"/>
      <c r="G41" s="65"/>
    </row>
    <row r="42" spans="1:7">
      <c r="A42" s="65"/>
      <c r="B42" s="65"/>
      <c r="C42" s="64"/>
      <c r="D42" s="68"/>
      <c r="E42" s="64"/>
      <c r="F42" s="65"/>
      <c r="G42" s="65"/>
    </row>
    <row r="43" spans="1:7">
      <c r="A43" s="65"/>
      <c r="B43" s="65"/>
      <c r="C43" s="64"/>
      <c r="D43" s="68"/>
      <c r="E43" s="64"/>
      <c r="F43" s="65"/>
      <c r="G43" s="65"/>
    </row>
  </sheetData>
  <mergeCells count="1">
    <mergeCell ref="A1:D1"/>
  </mergeCells>
  <printOptions horizontalCentered="1"/>
  <pageMargins left="0.51181102362204722" right="0.11811023622047245" top="0.51181102362204722" bottom="0.19685039370078741" header="0.39370078740157483" footer="0.39370078740157483"/>
  <pageSetup paperSize="9" scale="88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7"/>
  <sheetViews>
    <sheetView view="pageBreakPreview" topLeftCell="A13" zoomScaleNormal="100" zoomScaleSheetLayoutView="100" workbookViewId="0">
      <selection activeCell="D8" sqref="D8"/>
    </sheetView>
  </sheetViews>
  <sheetFormatPr defaultRowHeight="13.2"/>
  <cols>
    <col min="1" max="1" width="9.33203125" customWidth="1"/>
    <col min="2" max="2" width="51.109375" customWidth="1"/>
    <col min="3" max="3" width="16.33203125" customWidth="1"/>
    <col min="4" max="4" width="11.109375" customWidth="1"/>
    <col min="5" max="5" width="16.33203125" customWidth="1"/>
    <col min="6" max="6" width="12.88671875" bestFit="1" customWidth="1"/>
  </cols>
  <sheetData>
    <row r="1" spans="1:5" ht="20.399999999999999">
      <c r="A1" s="186" t="s">
        <v>33</v>
      </c>
      <c r="B1" s="186"/>
      <c r="C1" s="186"/>
      <c r="D1" s="186"/>
    </row>
    <row r="2" spans="1:5" ht="20.399999999999999">
      <c r="A2" s="41" t="str">
        <f>ปร.4!A1</f>
        <v>รายการประมาณราคาโครงการ ทาสีหอพักนักศึกษา 1 งาน ตำบลทุ่งใหญ่ อำเภอทุ่งใหญ่ จังหวัดนครศรีธรรมราช</v>
      </c>
      <c r="B2" s="41"/>
      <c r="C2" s="41"/>
      <c r="D2" s="41"/>
    </row>
    <row r="3" spans="1:5" ht="20.399999999999999">
      <c r="A3" s="11" t="s">
        <v>179</v>
      </c>
      <c r="B3" s="12"/>
      <c r="C3" s="12"/>
      <c r="D3" s="12"/>
    </row>
    <row r="4" spans="1:5" ht="20.399999999999999">
      <c r="A4" s="11" t="s">
        <v>29</v>
      </c>
      <c r="B4" s="12"/>
      <c r="C4" s="12"/>
      <c r="D4" s="12"/>
    </row>
    <row r="5" spans="1:5" ht="20.399999999999999">
      <c r="A5" s="189" t="s">
        <v>177</v>
      </c>
      <c r="B5" s="189"/>
      <c r="C5" s="189"/>
      <c r="D5" s="12"/>
    </row>
    <row r="6" spans="1:5" s="109" customFormat="1" ht="21" customHeight="1">
      <c r="A6" s="108" t="s">
        <v>183</v>
      </c>
      <c r="B6" s="108"/>
      <c r="C6" s="12"/>
      <c r="D6" s="12"/>
      <c r="E6" s="84"/>
    </row>
    <row r="7" spans="1:5" ht="19.8">
      <c r="A7" s="187" t="s">
        <v>1</v>
      </c>
      <c r="B7" s="187" t="s">
        <v>2</v>
      </c>
      <c r="C7" s="13" t="s">
        <v>24</v>
      </c>
      <c r="D7" s="13" t="s">
        <v>5</v>
      </c>
    </row>
    <row r="8" spans="1:5" ht="20.399999999999999" thickBot="1">
      <c r="A8" s="188"/>
      <c r="B8" s="188"/>
      <c r="C8" s="14" t="s">
        <v>25</v>
      </c>
      <c r="D8" s="14" t="s">
        <v>26</v>
      </c>
    </row>
    <row r="9" spans="1:5" s="49" customFormat="1" ht="20.399999999999999" thickTop="1">
      <c r="A9" s="15">
        <v>1</v>
      </c>
      <c r="B9" s="113" t="str">
        <f>ปร.4!B7</f>
        <v>อาคารแบบ A</v>
      </c>
      <c r="C9" s="36">
        <f>ปร.4!I15</f>
        <v>386429.75520000001</v>
      </c>
      <c r="D9" s="16"/>
    </row>
    <row r="10" spans="1:5" s="49" customFormat="1" ht="19.8">
      <c r="A10" s="15">
        <v>2</v>
      </c>
      <c r="B10" s="113" t="str">
        <f>ปร.4!B16</f>
        <v>อาคารแบบ B</v>
      </c>
      <c r="C10" s="36">
        <f>ปร.4!I24</f>
        <v>137361.14399999997</v>
      </c>
      <c r="D10" s="16"/>
    </row>
    <row r="11" spans="1:5" s="49" customFormat="1" ht="19.8">
      <c r="A11" s="15">
        <v>3</v>
      </c>
      <c r="B11" s="113" t="str">
        <f>ปร.4!B25</f>
        <v>อาคารแบบ C</v>
      </c>
      <c r="C11" s="36">
        <f>ปร.4!I30</f>
        <v>138572.43599999996</v>
      </c>
      <c r="D11" s="16"/>
    </row>
    <row r="12" spans="1:5" s="49" customFormat="1" ht="19.8">
      <c r="A12" s="15">
        <v>4</v>
      </c>
      <c r="B12" s="113" t="str">
        <f>ปร.4!B31</f>
        <v>ศาลาอเนกประสงค์</v>
      </c>
      <c r="C12" s="36">
        <f>ปร.4!I36</f>
        <v>20008.13</v>
      </c>
      <c r="D12" s="16"/>
    </row>
    <row r="13" spans="1:5" s="49" customFormat="1" ht="19.8">
      <c r="A13" s="15"/>
      <c r="B13" s="113"/>
      <c r="C13" s="36"/>
      <c r="D13" s="90"/>
    </row>
    <row r="14" spans="1:5" s="49" customFormat="1" ht="19.8">
      <c r="A14" s="15"/>
      <c r="B14" s="113"/>
      <c r="C14" s="36"/>
      <c r="D14" s="178"/>
    </row>
    <row r="15" spans="1:5" s="49" customFormat="1" ht="19.8">
      <c r="A15" s="15"/>
      <c r="B15" s="113"/>
      <c r="C15" s="36"/>
      <c r="D15" s="178"/>
    </row>
    <row r="16" spans="1:5" s="49" customFormat="1" ht="20.399999999999999">
      <c r="A16" s="46"/>
      <c r="B16" s="47" t="s">
        <v>37</v>
      </c>
      <c r="C16" s="48">
        <f>SUM(C9:C15)</f>
        <v>682371.46519999998</v>
      </c>
      <c r="D16" s="111"/>
    </row>
    <row r="17" spans="1:13" s="49" customFormat="1" ht="23.4">
      <c r="A17" s="46"/>
      <c r="B17" s="47" t="s">
        <v>170</v>
      </c>
      <c r="C17" s="55">
        <f>C16*0.3065</f>
        <v>209146.85408379999</v>
      </c>
      <c r="D17" s="46"/>
      <c r="E17" s="177"/>
    </row>
    <row r="18" spans="1:13" s="49" customFormat="1" ht="20.399999999999999">
      <c r="A18" s="62"/>
      <c r="B18" s="47"/>
      <c r="C18" s="55"/>
      <c r="D18" s="62"/>
    </row>
    <row r="19" spans="1:13" s="49" customFormat="1" ht="19.8">
      <c r="A19" s="15">
        <v>5</v>
      </c>
      <c r="B19" s="113" t="s">
        <v>169</v>
      </c>
      <c r="C19" s="176">
        <f>'ปร.4 (พ)'!I19</f>
        <v>56800</v>
      </c>
      <c r="D19" s="16"/>
    </row>
    <row r="20" spans="1:13" s="49" customFormat="1" ht="20.399999999999999">
      <c r="A20" s="62"/>
      <c r="B20" s="47"/>
      <c r="C20" s="48"/>
      <c r="D20" s="62"/>
    </row>
    <row r="21" spans="1:13" s="49" customFormat="1" ht="23.4">
      <c r="A21" s="56"/>
      <c r="B21" s="50"/>
      <c r="C21" s="51"/>
      <c r="D21" s="52"/>
      <c r="E21" s="93"/>
    </row>
    <row r="22" spans="1:13" ht="23.4">
      <c r="A22" s="190" t="s">
        <v>35</v>
      </c>
      <c r="B22" s="54" t="s">
        <v>34</v>
      </c>
      <c r="C22" s="63">
        <f>C16+C17+C19</f>
        <v>948318.31928379997</v>
      </c>
      <c r="D22" s="53"/>
      <c r="E22" s="148"/>
      <c r="F22" s="92"/>
    </row>
    <row r="23" spans="1:13" ht="24" thickBot="1">
      <c r="A23" s="191"/>
      <c r="B23" s="35" t="s">
        <v>36</v>
      </c>
      <c r="C23" s="44"/>
      <c r="D23" s="45"/>
    </row>
    <row r="24" spans="1:13" ht="23.25" customHeight="1" thickTop="1">
      <c r="A24" s="27" t="s">
        <v>28</v>
      </c>
      <c r="B24" s="26" t="str">
        <f>BAHTTEXT(C22)</f>
        <v>เก้าแสนสี่หมื่นแปดพันสามร้อยสิบแปดบาทสามสิบสองสตางค์</v>
      </c>
      <c r="C24" s="26"/>
      <c r="D24" s="43"/>
      <c r="E24" s="42"/>
      <c r="F24" s="23"/>
      <c r="G24" s="4"/>
      <c r="H24" s="29"/>
      <c r="I24" s="29"/>
    </row>
    <row r="25" spans="1:13" ht="19.8">
      <c r="A25" s="23"/>
      <c r="B25" s="23"/>
      <c r="C25" s="34"/>
      <c r="D25" s="24"/>
      <c r="E25" s="23"/>
      <c r="F25" s="112"/>
    </row>
    <row r="26" spans="1:13" ht="19.8">
      <c r="A26" s="23"/>
      <c r="B26" s="23"/>
      <c r="C26" s="34"/>
      <c r="D26" s="24"/>
      <c r="E26" s="23"/>
      <c r="F26" s="112"/>
    </row>
    <row r="27" spans="1:13" ht="19.8">
      <c r="A27" s="23"/>
      <c r="B27" s="23"/>
      <c r="C27" s="34"/>
      <c r="D27" s="24"/>
      <c r="E27" s="23"/>
      <c r="F27" s="112"/>
    </row>
    <row r="28" spans="1:13" ht="19.8">
      <c r="A28" s="23"/>
      <c r="B28" s="23"/>
      <c r="C28" s="34"/>
      <c r="D28" s="24"/>
      <c r="E28" s="23"/>
      <c r="F28" s="112"/>
    </row>
    <row r="29" spans="1:13" s="38" customFormat="1" ht="19.8">
      <c r="A29" s="37"/>
      <c r="B29" s="37"/>
      <c r="C29" s="37"/>
      <c r="D29" s="37"/>
      <c r="E29"/>
      <c r="F29"/>
      <c r="J29" s="39"/>
      <c r="L29" s="39"/>
      <c r="M29" s="39"/>
    </row>
    <row r="30" spans="1:13" s="38" customFormat="1" ht="19.8">
      <c r="A30" s="37"/>
      <c r="B30" s="184" t="s">
        <v>140</v>
      </c>
      <c r="C30" s="185"/>
      <c r="D30" s="185"/>
      <c r="E30" s="185"/>
      <c r="F30"/>
      <c r="J30" s="39"/>
      <c r="L30" s="39"/>
      <c r="M30" s="39"/>
    </row>
    <row r="31" spans="1:13" s="38" customFormat="1" ht="19.8">
      <c r="A31" s="37"/>
      <c r="B31" s="184" t="s">
        <v>141</v>
      </c>
      <c r="C31" s="185"/>
      <c r="D31" s="185"/>
      <c r="E31" s="185"/>
      <c r="F31"/>
      <c r="J31" s="39"/>
      <c r="L31" s="39"/>
      <c r="M31" s="39"/>
    </row>
    <row r="32" spans="1:13" s="149" customFormat="1" ht="19.8">
      <c r="A32" s="37"/>
      <c r="B32" s="184" t="s">
        <v>142</v>
      </c>
      <c r="C32" s="184"/>
      <c r="D32" s="185"/>
      <c r="E32" s="185"/>
      <c r="F32" s="5"/>
    </row>
    <row r="33" spans="1:13" s="38" customFormat="1" ht="19.8">
      <c r="A33" s="37"/>
      <c r="B33" s="37"/>
      <c r="C33" s="37"/>
      <c r="D33" s="37"/>
      <c r="E33" s="84"/>
      <c r="F33"/>
      <c r="J33" s="39"/>
      <c r="L33" s="39"/>
      <c r="M33" s="39"/>
    </row>
    <row r="34" spans="1:13" s="38" customFormat="1" ht="19.8">
      <c r="A34" s="37" t="s">
        <v>31</v>
      </c>
      <c r="B34" s="37" t="s">
        <v>143</v>
      </c>
      <c r="C34" s="37"/>
      <c r="D34" s="37"/>
      <c r="E34"/>
      <c r="F34"/>
      <c r="J34" s="39"/>
      <c r="L34" s="39"/>
      <c r="M34" s="39"/>
    </row>
    <row r="35" spans="1:13" s="38" customFormat="1" ht="19.8">
      <c r="A35" s="37"/>
      <c r="B35" s="37" t="s">
        <v>144</v>
      </c>
      <c r="C35" s="37"/>
      <c r="D35" s="150"/>
      <c r="E35"/>
      <c r="F35"/>
      <c r="J35" s="39"/>
    </row>
    <row r="36" spans="1:13" s="38" customFormat="1" ht="21" customHeight="1">
      <c r="A36" s="37"/>
      <c r="B36" s="40" t="s">
        <v>145</v>
      </c>
      <c r="C36" s="40"/>
      <c r="D36" s="37"/>
      <c r="E36"/>
      <c r="F36" s="5"/>
    </row>
    <row r="37" spans="1:13" s="38" customFormat="1" ht="21" customHeight="1">
      <c r="A37" s="37"/>
      <c r="B37" s="40"/>
      <c r="C37" s="40"/>
      <c r="D37" s="37"/>
      <c r="E37"/>
      <c r="F37" s="5"/>
    </row>
  </sheetData>
  <mergeCells count="8">
    <mergeCell ref="B30:E30"/>
    <mergeCell ref="B31:E31"/>
    <mergeCell ref="B32:E32"/>
    <mergeCell ref="A1:D1"/>
    <mergeCell ref="A7:A8"/>
    <mergeCell ref="B7:B8"/>
    <mergeCell ref="A5:C5"/>
    <mergeCell ref="A22:A23"/>
  </mergeCells>
  <phoneticPr fontId="2" type="noConversion"/>
  <pageMargins left="0.74803149606299213" right="0.74803149606299213" top="0.59055118110236227" bottom="0.15748031496062992" header="0.39370078740157483" footer="0.27559055118110237"/>
  <pageSetup paperSize="9" orientation="portrait" r:id="rId1"/>
  <headerFooter alignWithMargins="0">
    <oddHeader>&amp;Rแบบ ปร. 6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view="pageBreakPreview" topLeftCell="A40" zoomScaleNormal="100" zoomScaleSheetLayoutView="100" workbookViewId="0">
      <selection activeCell="D8" sqref="D8"/>
    </sheetView>
  </sheetViews>
  <sheetFormatPr defaultRowHeight="13.2"/>
  <cols>
    <col min="1" max="1" width="6" customWidth="1"/>
    <col min="2" max="2" width="34.88671875" customWidth="1"/>
    <col min="3" max="3" width="15.44140625" customWidth="1"/>
    <col min="4" max="4" width="9.33203125" customWidth="1"/>
    <col min="5" max="5" width="15" customWidth="1"/>
    <col min="6" max="6" width="7.5546875" customWidth="1"/>
    <col min="7" max="7" width="27.6640625" customWidth="1"/>
    <col min="8" max="8" width="14" bestFit="1" customWidth="1"/>
    <col min="9" max="9" width="12.88671875" bestFit="1" customWidth="1"/>
  </cols>
  <sheetData>
    <row r="1" spans="1:10" ht="23.4">
      <c r="A1" s="193" t="s">
        <v>13</v>
      </c>
      <c r="B1" s="193"/>
      <c r="C1" s="193"/>
      <c r="D1" s="193"/>
      <c r="E1" s="193"/>
      <c r="F1" s="193"/>
      <c r="G1" s="3"/>
      <c r="H1" s="3"/>
      <c r="I1" s="3"/>
      <c r="J1" s="3"/>
    </row>
    <row r="2" spans="1:10" ht="23.4">
      <c r="A2" s="194" t="s">
        <v>21</v>
      </c>
      <c r="B2" s="194"/>
      <c r="C2" s="194"/>
      <c r="D2" s="194"/>
      <c r="E2" s="194"/>
      <c r="F2" s="194"/>
      <c r="G2" s="1"/>
      <c r="H2" s="1"/>
      <c r="I2" s="1"/>
      <c r="J2" s="1"/>
    </row>
    <row r="3" spans="1:10" ht="19.8">
      <c r="A3" s="195" t="str">
        <f>ปร.4!A1</f>
        <v>รายการประมาณราคาโครงการ ทาสีหอพักนักศึกษา 1 งาน ตำบลทุ่งใหญ่ อำเภอทุ่งใหญ่ จังหวัดนครศรีธรรมราช</v>
      </c>
      <c r="B3" s="195"/>
      <c r="C3" s="195"/>
      <c r="D3" s="195"/>
      <c r="E3" s="195"/>
      <c r="F3" s="195"/>
      <c r="G3" s="1"/>
      <c r="H3" s="1"/>
      <c r="I3" s="1"/>
      <c r="J3" s="3"/>
    </row>
    <row r="4" spans="1:10" ht="19.8">
      <c r="A4" s="192" t="s">
        <v>180</v>
      </c>
      <c r="B4" s="192"/>
      <c r="C4" s="192"/>
      <c r="D4" s="192"/>
      <c r="E4" s="192"/>
      <c r="F4" s="192"/>
      <c r="G4" s="1"/>
      <c r="H4" s="1"/>
      <c r="I4" s="1"/>
      <c r="J4" s="1"/>
    </row>
    <row r="5" spans="1:10" ht="19.8">
      <c r="A5" s="192" t="s">
        <v>182</v>
      </c>
      <c r="B5" s="192"/>
      <c r="C5" s="192"/>
      <c r="D5" s="192"/>
      <c r="E5" s="192"/>
      <c r="F5" s="192"/>
      <c r="G5" s="3"/>
      <c r="H5" s="3"/>
      <c r="I5" s="3"/>
      <c r="J5" s="3"/>
    </row>
    <row r="6" spans="1:10" ht="19.8">
      <c r="A6" s="192" t="s">
        <v>40</v>
      </c>
      <c r="B6" s="192"/>
      <c r="C6" s="192"/>
      <c r="D6" s="192"/>
      <c r="E6" s="192"/>
      <c r="F6" s="192"/>
      <c r="G6" s="1"/>
      <c r="H6" s="1"/>
      <c r="I6" s="2"/>
      <c r="J6" s="4"/>
    </row>
    <row r="7" spans="1:10" ht="19.8">
      <c r="A7" s="192" t="s">
        <v>0</v>
      </c>
      <c r="B7" s="192"/>
      <c r="C7" s="192"/>
      <c r="D7" s="192"/>
      <c r="E7" s="192"/>
      <c r="F7" s="192"/>
      <c r="G7" s="2"/>
      <c r="H7" s="2"/>
      <c r="I7" s="4"/>
      <c r="J7" s="4"/>
    </row>
    <row r="8" spans="1:10" ht="19.8">
      <c r="A8" s="192" t="s">
        <v>176</v>
      </c>
      <c r="B8" s="192"/>
      <c r="C8" s="192"/>
      <c r="D8" s="192"/>
      <c r="E8" s="192"/>
      <c r="F8" s="192"/>
    </row>
    <row r="9" spans="1:10" ht="21" customHeight="1">
      <c r="A9" s="192" t="str">
        <f>ปร.6!A6</f>
        <v xml:space="preserve">ประมาณการเมื่อ  วันที่  25  ตุลาคม   2559                  ราคากลางเห็นชอบ เมื่อวันที่  3  พฤศจิกายน  2559 </v>
      </c>
      <c r="B9" s="192"/>
      <c r="C9" s="192"/>
      <c r="D9" s="192"/>
      <c r="E9" s="192"/>
      <c r="F9" s="192"/>
    </row>
    <row r="10" spans="1:10" ht="21" customHeight="1">
      <c r="A10" s="6"/>
      <c r="B10" s="6"/>
      <c r="C10" s="6"/>
      <c r="D10" s="6"/>
      <c r="E10" s="6"/>
      <c r="F10" s="6"/>
    </row>
    <row r="11" spans="1:10" ht="19.8">
      <c r="A11" s="198" t="s">
        <v>1</v>
      </c>
      <c r="B11" s="198" t="s">
        <v>2</v>
      </c>
      <c r="C11" s="19" t="s">
        <v>14</v>
      </c>
      <c r="D11" s="198" t="s">
        <v>15</v>
      </c>
      <c r="E11" s="19" t="s">
        <v>16</v>
      </c>
      <c r="F11" s="19" t="s">
        <v>5</v>
      </c>
    </row>
    <row r="12" spans="1:10" ht="19.8">
      <c r="A12" s="199"/>
      <c r="B12" s="199"/>
      <c r="C12" s="20" t="s">
        <v>17</v>
      </c>
      <c r="D12" s="199"/>
      <c r="E12" s="20" t="s">
        <v>17</v>
      </c>
      <c r="F12" s="18"/>
    </row>
    <row r="13" spans="1:10" ht="19.8">
      <c r="A13" s="21">
        <v>1</v>
      </c>
      <c r="B13" s="110" t="s">
        <v>96</v>
      </c>
      <c r="C13" s="8">
        <f>ปร.4!I15</f>
        <v>386429.75520000001</v>
      </c>
      <c r="D13" s="197">
        <v>1.3065</v>
      </c>
      <c r="E13" s="8">
        <f>C13*$D$13</f>
        <v>504870.47516880004</v>
      </c>
      <c r="F13" s="7"/>
      <c r="G13" s="58"/>
    </row>
    <row r="14" spans="1:10" ht="19.8">
      <c r="A14" s="21">
        <v>2</v>
      </c>
      <c r="B14" s="110" t="s">
        <v>109</v>
      </c>
      <c r="C14" s="8">
        <f>ปร.4!I24</f>
        <v>137361.14399999997</v>
      </c>
      <c r="D14" s="197"/>
      <c r="E14" s="8">
        <f t="shared" ref="E14:E16" si="0">C14*$D$13</f>
        <v>179462.33463599996</v>
      </c>
      <c r="F14" s="7"/>
      <c r="G14" s="58"/>
    </row>
    <row r="15" spans="1:10" ht="19.8">
      <c r="A15" s="21">
        <v>3</v>
      </c>
      <c r="B15" s="110" t="s">
        <v>117</v>
      </c>
      <c r="C15" s="8">
        <f>ปร.4!I30</f>
        <v>138572.43599999996</v>
      </c>
      <c r="D15" s="197"/>
      <c r="E15" s="8">
        <f t="shared" si="0"/>
        <v>181044.88763399996</v>
      </c>
      <c r="F15" s="7"/>
      <c r="G15" s="58"/>
    </row>
    <row r="16" spans="1:10" ht="19.8">
      <c r="A16" s="21">
        <v>4</v>
      </c>
      <c r="B16" s="110" t="s">
        <v>151</v>
      </c>
      <c r="C16" s="8">
        <f>ปร.4!I36</f>
        <v>20008.13</v>
      </c>
      <c r="D16" s="197"/>
      <c r="E16" s="8">
        <f t="shared" si="0"/>
        <v>26140.621845000001</v>
      </c>
      <c r="F16" s="7"/>
      <c r="G16" s="58"/>
    </row>
    <row r="17" spans="1:9" ht="19.8">
      <c r="A17" s="21"/>
      <c r="B17" s="110"/>
      <c r="C17" s="8"/>
      <c r="D17" s="197"/>
      <c r="E17" s="8"/>
      <c r="F17" s="7"/>
    </row>
    <row r="18" spans="1:9" ht="19.8">
      <c r="A18" s="21"/>
      <c r="B18" s="110"/>
      <c r="C18" s="8"/>
      <c r="D18" s="197"/>
      <c r="E18" s="8"/>
      <c r="F18" s="7"/>
    </row>
    <row r="19" spans="1:9" ht="19.8">
      <c r="A19" s="21"/>
      <c r="B19" s="110"/>
      <c r="C19" s="8"/>
      <c r="D19" s="197"/>
      <c r="E19" s="8"/>
      <c r="F19" s="7"/>
    </row>
    <row r="20" spans="1:9" ht="19.8">
      <c r="A20" s="21"/>
      <c r="B20" s="110"/>
      <c r="C20" s="8"/>
      <c r="D20" s="197"/>
      <c r="E20" s="8"/>
      <c r="F20" s="7"/>
    </row>
    <row r="21" spans="1:9" ht="19.8">
      <c r="A21" s="21"/>
      <c r="B21" s="110"/>
      <c r="C21" s="8"/>
      <c r="D21" s="197"/>
      <c r="E21" s="8"/>
      <c r="F21" s="114"/>
    </row>
    <row r="22" spans="1:9" ht="19.8">
      <c r="A22" s="7"/>
      <c r="B22" s="21" t="s">
        <v>32</v>
      </c>
      <c r="C22" s="7"/>
      <c r="D22" s="7"/>
      <c r="E22" s="7"/>
      <c r="F22" s="9"/>
    </row>
    <row r="23" spans="1:9" ht="19.8">
      <c r="A23" s="9"/>
      <c r="B23" s="9" t="s">
        <v>18</v>
      </c>
      <c r="C23" s="9"/>
      <c r="D23" s="9"/>
      <c r="E23" s="9"/>
      <c r="F23" s="9"/>
    </row>
    <row r="24" spans="1:9" ht="19.8">
      <c r="A24" s="9"/>
      <c r="B24" s="9" t="s">
        <v>19</v>
      </c>
      <c r="C24" s="9"/>
      <c r="D24" s="9"/>
      <c r="E24" s="9"/>
      <c r="F24" s="9"/>
    </row>
    <row r="25" spans="1:9" ht="19.8">
      <c r="A25" s="9"/>
      <c r="B25" s="9" t="s">
        <v>118</v>
      </c>
      <c r="C25" s="9"/>
      <c r="D25" s="9"/>
      <c r="E25" s="9"/>
      <c r="F25" s="9"/>
      <c r="I25" s="17"/>
    </row>
    <row r="26" spans="1:9" ht="21" customHeight="1">
      <c r="A26" s="10"/>
      <c r="B26" s="10" t="s">
        <v>20</v>
      </c>
      <c r="C26" s="10"/>
      <c r="D26" s="10"/>
      <c r="E26" s="10"/>
      <c r="F26" s="10"/>
    </row>
    <row r="27" spans="1:9" s="25" customFormat="1" ht="24" thickBot="1">
      <c r="A27" s="59"/>
      <c r="B27" s="200" t="s">
        <v>27</v>
      </c>
      <c r="C27" s="201"/>
      <c r="D27" s="202"/>
      <c r="E27" s="57">
        <f>SUM(E13:E26)</f>
        <v>891518.31928379985</v>
      </c>
      <c r="F27" s="60"/>
      <c r="H27" s="61"/>
    </row>
    <row r="28" spans="1:9" ht="23.25" customHeight="1" thickTop="1">
      <c r="A28" s="27" t="s">
        <v>28</v>
      </c>
      <c r="B28" s="26" t="str">
        <f>BAHTTEXT(E27)</f>
        <v>แปดแสนเก้าหมื่นหนึ่งพันห้าร้อยสิบแปดบาทสามสิบสองสตางค์</v>
      </c>
      <c r="C28" s="26"/>
      <c r="D28" s="26"/>
      <c r="E28" s="28"/>
      <c r="F28" s="22"/>
      <c r="H28" s="29"/>
      <c r="I28" s="29"/>
    </row>
    <row r="29" spans="1:9" ht="19.8">
      <c r="A29" s="33"/>
      <c r="B29" s="30" t="s">
        <v>30</v>
      </c>
      <c r="C29" s="31">
        <v>0</v>
      </c>
      <c r="D29" s="32" t="s">
        <v>10</v>
      </c>
      <c r="E29" s="30"/>
      <c r="F29" s="22"/>
    </row>
    <row r="30" spans="1:9" ht="19.8">
      <c r="A30" s="33"/>
      <c r="B30" s="30" t="s">
        <v>23</v>
      </c>
      <c r="C30" s="31">
        <v>0</v>
      </c>
      <c r="D30" s="32" t="s">
        <v>22</v>
      </c>
      <c r="E30" s="30"/>
      <c r="F30" s="22"/>
    </row>
    <row r="31" spans="1:9" ht="19.8">
      <c r="A31" s="23"/>
      <c r="B31" s="23"/>
      <c r="C31" s="34"/>
      <c r="D31" s="24"/>
      <c r="E31" s="23"/>
      <c r="F31" s="23"/>
    </row>
    <row r="32" spans="1:9" ht="19.8">
      <c r="A32" s="23"/>
      <c r="B32" s="23"/>
      <c r="C32" s="34"/>
      <c r="D32" s="24"/>
      <c r="E32" s="23"/>
      <c r="F32" s="23"/>
    </row>
    <row r="33" spans="1:13" ht="19.8">
      <c r="A33" s="23"/>
      <c r="B33" s="23"/>
      <c r="C33" s="34"/>
      <c r="D33" s="24"/>
      <c r="E33" s="23"/>
      <c r="F33" s="23"/>
    </row>
    <row r="34" spans="1:13" ht="19.8">
      <c r="A34" s="23"/>
      <c r="B34" s="23"/>
      <c r="C34" s="34"/>
      <c r="D34" s="24"/>
      <c r="E34" s="23"/>
      <c r="F34" s="23"/>
    </row>
    <row r="35" spans="1:13" ht="19.8">
      <c r="A35" s="23"/>
      <c r="B35" s="23"/>
      <c r="C35" s="34"/>
      <c r="D35" s="24"/>
      <c r="E35" s="23"/>
      <c r="F35" s="23"/>
    </row>
    <row r="36" spans="1:13" s="38" customFormat="1" ht="19.8">
      <c r="A36" s="37"/>
      <c r="B36" s="203" t="s">
        <v>146</v>
      </c>
      <c r="C36" s="203"/>
      <c r="D36" s="203"/>
      <c r="E36" s="203"/>
      <c r="F36"/>
      <c r="J36" s="39"/>
      <c r="L36" s="39"/>
      <c r="M36" s="39"/>
    </row>
    <row r="37" spans="1:13" s="38" customFormat="1" ht="19.8">
      <c r="A37" s="37"/>
      <c r="B37" s="203" t="s">
        <v>147</v>
      </c>
      <c r="C37" s="203"/>
      <c r="D37" s="203"/>
      <c r="E37" s="203"/>
      <c r="F37"/>
      <c r="J37" s="39"/>
      <c r="L37" s="39"/>
      <c r="M37" s="39"/>
    </row>
    <row r="38" spans="1:13" s="149" customFormat="1" ht="19.8">
      <c r="A38" s="37"/>
      <c r="B38" s="203" t="s">
        <v>148</v>
      </c>
      <c r="C38" s="203"/>
      <c r="D38" s="203"/>
      <c r="E38" s="203"/>
      <c r="F38" s="5"/>
    </row>
    <row r="39" spans="1:13" s="38" customFormat="1" ht="19.8">
      <c r="A39" s="37"/>
      <c r="B39" s="196"/>
      <c r="C39" s="196"/>
      <c r="D39" s="196"/>
      <c r="E39" s="196"/>
      <c r="F39"/>
      <c r="J39" s="39"/>
      <c r="L39" s="39"/>
      <c r="M39" s="39"/>
    </row>
    <row r="40" spans="1:13" s="38" customFormat="1" ht="19.8">
      <c r="A40" s="37"/>
      <c r="B40" s="196" t="s">
        <v>143</v>
      </c>
      <c r="C40" s="196"/>
      <c r="D40" s="196"/>
      <c r="E40" s="196"/>
      <c r="F40"/>
      <c r="J40" s="39"/>
      <c r="L40" s="39"/>
      <c r="M40" s="39"/>
    </row>
    <row r="41" spans="1:13" s="38" customFormat="1" ht="19.8">
      <c r="A41" s="37"/>
      <c r="B41" s="196" t="s">
        <v>149</v>
      </c>
      <c r="C41" s="196"/>
      <c r="D41" s="196"/>
      <c r="E41" s="196"/>
      <c r="F41"/>
      <c r="J41" s="39"/>
    </row>
    <row r="42" spans="1:13" s="38" customFormat="1" ht="21" customHeight="1">
      <c r="A42" s="37"/>
      <c r="B42" s="196" t="s">
        <v>150</v>
      </c>
      <c r="C42" s="196"/>
      <c r="D42" s="196"/>
      <c r="E42" s="196"/>
      <c r="F42" s="5"/>
    </row>
    <row r="43" spans="1:13" s="38" customFormat="1" ht="19.8">
      <c r="A43" s="37"/>
      <c r="B43" s="37"/>
      <c r="C43" s="37"/>
      <c r="D43" s="37"/>
      <c r="E43"/>
      <c r="F43"/>
      <c r="J43" s="39"/>
      <c r="L43" s="39"/>
      <c r="M43" s="39"/>
    </row>
    <row r="44" spans="1:13" s="38" customFormat="1" ht="19.8">
      <c r="A44" s="37"/>
      <c r="B44" s="37"/>
      <c r="C44" s="37"/>
      <c r="D44" s="37"/>
      <c r="E44"/>
      <c r="F44"/>
      <c r="J44" s="39"/>
    </row>
    <row r="45" spans="1:13" s="38" customFormat="1" ht="21" customHeight="1">
      <c r="A45" s="37"/>
      <c r="B45" s="40"/>
      <c r="C45" s="40"/>
      <c r="D45" s="37"/>
      <c r="E45"/>
      <c r="F45" s="5"/>
    </row>
  </sheetData>
  <mergeCells count="21">
    <mergeCell ref="B42:E42"/>
    <mergeCell ref="D13:D21"/>
    <mergeCell ref="A8:F8"/>
    <mergeCell ref="A9:F9"/>
    <mergeCell ref="B11:B12"/>
    <mergeCell ref="A11:A12"/>
    <mergeCell ref="D11:D12"/>
    <mergeCell ref="B27:D27"/>
    <mergeCell ref="B36:E36"/>
    <mergeCell ref="B37:E37"/>
    <mergeCell ref="B38:E38"/>
    <mergeCell ref="B39:E39"/>
    <mergeCell ref="B40:E40"/>
    <mergeCell ref="B41:E41"/>
    <mergeCell ref="A7:F7"/>
    <mergeCell ref="A1:F1"/>
    <mergeCell ref="A2:F2"/>
    <mergeCell ref="A3:F3"/>
    <mergeCell ref="A4:F4"/>
    <mergeCell ref="A5:F5"/>
    <mergeCell ref="A6:F6"/>
  </mergeCells>
  <phoneticPr fontId="2" type="noConversion"/>
  <pageMargins left="0.74803149606299213" right="0.74803149606299213" top="0.59055118110236227" bottom="0.15748031496062992" header="0.39370078740157483" footer="0.51181102362204722"/>
  <pageSetup paperSize="9" scale="90" orientation="portrait" r:id="rId1"/>
  <headerFooter alignWithMargins="0">
    <oddHeader xml:space="preserve">&amp;Rแบบ ปร. 5 (ก) 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Normal="90" zoomScaleSheetLayoutView="100" workbookViewId="0">
      <pane ySplit="6" topLeftCell="A49" activePane="bottomLeft" state="frozen"/>
      <selection activeCell="D8" sqref="D8"/>
      <selection pane="bottomLeft" activeCell="D8" sqref="D8"/>
    </sheetView>
  </sheetViews>
  <sheetFormatPr defaultColWidth="9.109375" defaultRowHeight="21"/>
  <cols>
    <col min="1" max="1" width="6" style="85" customWidth="1"/>
    <col min="2" max="2" width="49" style="85" customWidth="1"/>
    <col min="3" max="3" width="10.88671875" style="85" customWidth="1"/>
    <col min="4" max="4" width="6.109375" style="85" customWidth="1"/>
    <col min="5" max="5" width="11.33203125" style="85" customWidth="1"/>
    <col min="6" max="6" width="13.109375" style="85" customWidth="1"/>
    <col min="7" max="7" width="11.44140625" style="85" customWidth="1"/>
    <col min="8" max="8" width="13" style="85" customWidth="1"/>
    <col min="9" max="9" width="14.44140625" style="85" customWidth="1"/>
    <col min="10" max="10" width="12.109375" style="141" customWidth="1"/>
    <col min="11" max="11" width="27" style="120" customWidth="1"/>
    <col min="12" max="12" width="11.109375" style="120" customWidth="1"/>
    <col min="13" max="16384" width="9.109375" style="120"/>
  </cols>
  <sheetData>
    <row r="1" spans="1:12">
      <c r="A1" s="206" t="s">
        <v>173</v>
      </c>
      <c r="B1" s="207"/>
      <c r="C1" s="207"/>
      <c r="D1" s="207"/>
      <c r="E1" s="207"/>
      <c r="F1" s="207"/>
      <c r="G1" s="207"/>
      <c r="H1" s="207"/>
      <c r="I1" s="207"/>
      <c r="J1" s="119"/>
    </row>
    <row r="2" spans="1:12">
      <c r="A2" s="208" t="s">
        <v>136</v>
      </c>
      <c r="B2" s="209"/>
      <c r="C2" s="209"/>
      <c r="D2" s="214" t="s">
        <v>0</v>
      </c>
      <c r="E2" s="215"/>
      <c r="F2" s="215"/>
      <c r="G2" s="121"/>
      <c r="H2" s="208" t="s">
        <v>38</v>
      </c>
      <c r="I2" s="209"/>
      <c r="J2" s="122"/>
    </row>
    <row r="3" spans="1:12" s="124" customFormat="1">
      <c r="A3" s="123" t="s">
        <v>137</v>
      </c>
      <c r="B3" s="121"/>
      <c r="C3" s="121"/>
      <c r="D3" s="122"/>
      <c r="E3" s="122"/>
      <c r="F3" s="121"/>
      <c r="G3" s="121"/>
      <c r="H3" s="121"/>
      <c r="I3" s="121"/>
      <c r="J3" s="122"/>
    </row>
    <row r="4" spans="1:12" ht="21.6" thickBot="1">
      <c r="A4" s="125" t="s">
        <v>98</v>
      </c>
      <c r="B4" s="126"/>
      <c r="C4" s="126" t="s">
        <v>168</v>
      </c>
      <c r="D4" s="126"/>
      <c r="E4" s="126"/>
      <c r="F4" s="126"/>
      <c r="G4" s="126" t="s">
        <v>184</v>
      </c>
      <c r="H4" s="126"/>
      <c r="I4" s="126"/>
      <c r="J4" s="127"/>
    </row>
    <row r="5" spans="1:12" ht="21.6" thickTop="1">
      <c r="A5" s="210" t="s">
        <v>1</v>
      </c>
      <c r="B5" s="204" t="s">
        <v>2</v>
      </c>
      <c r="C5" s="204" t="s">
        <v>6</v>
      </c>
      <c r="D5" s="204" t="s">
        <v>7</v>
      </c>
      <c r="E5" s="212" t="s">
        <v>3</v>
      </c>
      <c r="F5" s="213"/>
      <c r="G5" s="212" t="s">
        <v>4</v>
      </c>
      <c r="H5" s="213"/>
      <c r="I5" s="128" t="s">
        <v>12</v>
      </c>
      <c r="J5" s="204" t="s">
        <v>5</v>
      </c>
    </row>
    <row r="6" spans="1:12" s="124" customFormat="1">
      <c r="A6" s="211"/>
      <c r="B6" s="205"/>
      <c r="C6" s="205"/>
      <c r="D6" s="205"/>
      <c r="E6" s="129" t="s">
        <v>8</v>
      </c>
      <c r="F6" s="129" t="s">
        <v>9</v>
      </c>
      <c r="G6" s="129" t="s">
        <v>8</v>
      </c>
      <c r="H6" s="129" t="s">
        <v>9</v>
      </c>
      <c r="I6" s="129" t="s">
        <v>11</v>
      </c>
      <c r="J6" s="205"/>
    </row>
    <row r="7" spans="1:12" s="124" customFormat="1">
      <c r="A7" s="146">
        <v>1</v>
      </c>
      <c r="B7" s="145" t="s">
        <v>96</v>
      </c>
      <c r="C7" s="145">
        <v>2</v>
      </c>
      <c r="D7" s="145" t="s">
        <v>97</v>
      </c>
      <c r="E7" s="129"/>
      <c r="F7" s="129"/>
      <c r="G7" s="179"/>
      <c r="H7" s="129"/>
      <c r="I7" s="129"/>
      <c r="J7" s="129"/>
    </row>
    <row r="8" spans="1:12" s="124" customFormat="1">
      <c r="A8" s="130">
        <v>1.1000000000000001</v>
      </c>
      <c r="B8" s="131" t="s">
        <v>89</v>
      </c>
      <c r="C8" s="132">
        <f>C7*'คำนวน พท.'!C12</f>
        <v>2703.6768000000002</v>
      </c>
      <c r="D8" s="133" t="s">
        <v>81</v>
      </c>
      <c r="E8" s="132">
        <v>0</v>
      </c>
      <c r="F8" s="132">
        <f>C8*E8</f>
        <v>0</v>
      </c>
      <c r="G8" s="228">
        <v>10</v>
      </c>
      <c r="H8" s="132">
        <f>C8*G8</f>
        <v>27036.768000000004</v>
      </c>
      <c r="I8" s="132">
        <f>F8+H8</f>
        <v>27036.768000000004</v>
      </c>
      <c r="J8" s="132"/>
      <c r="L8" s="134"/>
    </row>
    <row r="9" spans="1:12" s="124" customFormat="1">
      <c r="A9" s="130">
        <v>1.2</v>
      </c>
      <c r="B9" s="131" t="s">
        <v>101</v>
      </c>
      <c r="C9" s="132">
        <f>C8</f>
        <v>2703.6768000000002</v>
      </c>
      <c r="D9" s="133" t="s">
        <v>81</v>
      </c>
      <c r="E9" s="132">
        <v>30</v>
      </c>
      <c r="F9" s="132">
        <f>C9*E9</f>
        <v>81110.304000000004</v>
      </c>
      <c r="G9" s="228">
        <v>0</v>
      </c>
      <c r="H9" s="132">
        <f>C9*G9</f>
        <v>0</v>
      </c>
      <c r="I9" s="132">
        <f>F9+H9</f>
        <v>81110.304000000004</v>
      </c>
      <c r="J9" s="132" t="s">
        <v>107</v>
      </c>
      <c r="L9" s="134"/>
    </row>
    <row r="10" spans="1:12" s="124" customFormat="1">
      <c r="A10" s="130">
        <v>1.3</v>
      </c>
      <c r="B10" s="131" t="s">
        <v>104</v>
      </c>
      <c r="C10" s="132">
        <f>C8</f>
        <v>2703.6768000000002</v>
      </c>
      <c r="D10" s="133" t="s">
        <v>81</v>
      </c>
      <c r="E10" s="132">
        <v>60</v>
      </c>
      <c r="F10" s="132">
        <f>C10*E10</f>
        <v>162220.60800000001</v>
      </c>
      <c r="G10" s="228">
        <v>34</v>
      </c>
      <c r="H10" s="132">
        <f>C10*G10</f>
        <v>91925.011200000008</v>
      </c>
      <c r="I10" s="132">
        <f>F10+H10</f>
        <v>254145.61920000002</v>
      </c>
      <c r="J10" s="132" t="s">
        <v>108</v>
      </c>
    </row>
    <row r="11" spans="1:12" s="124" customFormat="1">
      <c r="A11" s="130">
        <v>1.4</v>
      </c>
      <c r="B11" s="131" t="s">
        <v>111</v>
      </c>
      <c r="C11" s="132">
        <f>'คำนวน พท.'!F19*C7</f>
        <v>210.708</v>
      </c>
      <c r="D11" s="133" t="s">
        <v>81</v>
      </c>
      <c r="E11" s="132">
        <v>60</v>
      </c>
      <c r="F11" s="132">
        <f>C11*E11</f>
        <v>12642.48</v>
      </c>
      <c r="G11" s="228">
        <v>38</v>
      </c>
      <c r="H11" s="132">
        <f>C11*G11</f>
        <v>8006.9039999999995</v>
      </c>
      <c r="I11" s="132">
        <f>F11+H11</f>
        <v>20649.383999999998</v>
      </c>
      <c r="J11" s="132"/>
    </row>
    <row r="12" spans="1:12" s="124" customFormat="1">
      <c r="A12" s="130">
        <v>1.5</v>
      </c>
      <c r="B12" s="131" t="s">
        <v>102</v>
      </c>
      <c r="C12" s="132">
        <f>'คำนวน พท.'!C13*ปร.4!C7</f>
        <v>20.16</v>
      </c>
      <c r="D12" s="133" t="s">
        <v>81</v>
      </c>
      <c r="E12" s="132">
        <v>0</v>
      </c>
      <c r="F12" s="132">
        <f t="shared" ref="F12:F14" si="0">C12*E12</f>
        <v>0</v>
      </c>
      <c r="G12" s="228">
        <v>10</v>
      </c>
      <c r="H12" s="132">
        <f t="shared" ref="H12:H14" si="1">C12*G12</f>
        <v>201.6</v>
      </c>
      <c r="I12" s="132">
        <f t="shared" ref="I12:I13" si="2">F12+H12</f>
        <v>201.6</v>
      </c>
      <c r="J12" s="132"/>
    </row>
    <row r="13" spans="1:12" s="124" customFormat="1">
      <c r="A13" s="130">
        <v>1.6</v>
      </c>
      <c r="B13" s="131" t="s">
        <v>105</v>
      </c>
      <c r="C13" s="132">
        <f>C12</f>
        <v>20.16</v>
      </c>
      <c r="D13" s="133" t="s">
        <v>81</v>
      </c>
      <c r="E13" s="132">
        <v>40</v>
      </c>
      <c r="F13" s="132">
        <f t="shared" si="0"/>
        <v>806.4</v>
      </c>
      <c r="G13" s="228">
        <v>35</v>
      </c>
      <c r="H13" s="132">
        <f t="shared" si="1"/>
        <v>705.6</v>
      </c>
      <c r="I13" s="132">
        <f t="shared" si="2"/>
        <v>1512</v>
      </c>
      <c r="J13" s="132" t="s">
        <v>107</v>
      </c>
    </row>
    <row r="14" spans="1:12" s="124" customFormat="1">
      <c r="A14" s="130">
        <v>1.7</v>
      </c>
      <c r="B14" s="142" t="s">
        <v>106</v>
      </c>
      <c r="C14" s="143">
        <f>C12</f>
        <v>20.16</v>
      </c>
      <c r="D14" s="144" t="s">
        <v>81</v>
      </c>
      <c r="E14" s="143">
        <v>50</v>
      </c>
      <c r="F14" s="132">
        <f t="shared" si="0"/>
        <v>1008</v>
      </c>
      <c r="G14" s="229">
        <v>38</v>
      </c>
      <c r="H14" s="132">
        <f t="shared" si="1"/>
        <v>766.08</v>
      </c>
      <c r="I14" s="132">
        <f>F14+H14</f>
        <v>1774.08</v>
      </c>
      <c r="J14" s="143" t="s">
        <v>108</v>
      </c>
    </row>
    <row r="15" spans="1:12" s="124" customFormat="1">
      <c r="A15" s="135"/>
      <c r="B15" s="136"/>
      <c r="C15" s="137"/>
      <c r="D15" s="138"/>
      <c r="E15" s="139"/>
      <c r="F15" s="139"/>
      <c r="G15" s="230"/>
      <c r="H15" s="139"/>
      <c r="I15" s="147">
        <f>SUM(I8:I14)</f>
        <v>386429.75520000001</v>
      </c>
      <c r="J15" s="140"/>
    </row>
    <row r="16" spans="1:12" s="124" customFormat="1">
      <c r="A16" s="146">
        <v>2</v>
      </c>
      <c r="B16" s="145" t="s">
        <v>109</v>
      </c>
      <c r="C16" s="145">
        <v>1</v>
      </c>
      <c r="D16" s="145" t="s">
        <v>97</v>
      </c>
      <c r="E16" s="129"/>
      <c r="F16" s="129"/>
      <c r="G16" s="179"/>
      <c r="H16" s="129"/>
      <c r="I16" s="129"/>
      <c r="J16" s="129"/>
    </row>
    <row r="17" spans="1:12" s="124" customFormat="1">
      <c r="A17" s="130">
        <v>2.1</v>
      </c>
      <c r="B17" s="131" t="s">
        <v>89</v>
      </c>
      <c r="C17" s="132">
        <f>'คำนวน พท.'!C31</f>
        <v>980.39599999999984</v>
      </c>
      <c r="D17" s="133" t="s">
        <v>81</v>
      </c>
      <c r="E17" s="132">
        <v>0</v>
      </c>
      <c r="F17" s="132">
        <f>C17*E17</f>
        <v>0</v>
      </c>
      <c r="G17" s="228">
        <v>10</v>
      </c>
      <c r="H17" s="132">
        <f>C17*G17</f>
        <v>9803.9599999999991</v>
      </c>
      <c r="I17" s="132">
        <f>F17+H17</f>
        <v>9803.9599999999991</v>
      </c>
      <c r="J17" s="132"/>
      <c r="L17" s="134"/>
    </row>
    <row r="18" spans="1:12" s="124" customFormat="1">
      <c r="A18" s="130">
        <v>2.2000000000000002</v>
      </c>
      <c r="B18" s="131" t="s">
        <v>101</v>
      </c>
      <c r="C18" s="132">
        <f>C17</f>
        <v>980.39599999999984</v>
      </c>
      <c r="D18" s="133" t="s">
        <v>81</v>
      </c>
      <c r="E18" s="132">
        <v>30</v>
      </c>
      <c r="F18" s="132">
        <f>C18*E18</f>
        <v>29411.879999999994</v>
      </c>
      <c r="G18" s="228">
        <v>0</v>
      </c>
      <c r="H18" s="132">
        <f>C18*G18</f>
        <v>0</v>
      </c>
      <c r="I18" s="132">
        <f>F18+H18</f>
        <v>29411.879999999994</v>
      </c>
      <c r="J18" s="132" t="s">
        <v>107</v>
      </c>
      <c r="L18" s="134"/>
    </row>
    <row r="19" spans="1:12" s="124" customFormat="1">
      <c r="A19" s="130">
        <v>2.2999999999999998</v>
      </c>
      <c r="B19" s="131" t="s">
        <v>104</v>
      </c>
      <c r="C19" s="132">
        <f>C17</f>
        <v>980.39599999999984</v>
      </c>
      <c r="D19" s="133" t="s">
        <v>81</v>
      </c>
      <c r="E19" s="132">
        <v>60</v>
      </c>
      <c r="F19" s="132">
        <f>C19*E19</f>
        <v>58823.759999999987</v>
      </c>
      <c r="G19" s="228">
        <v>34</v>
      </c>
      <c r="H19" s="132">
        <f>C19*G19</f>
        <v>33333.463999999993</v>
      </c>
      <c r="I19" s="132">
        <f>F19+H19</f>
        <v>92157.223999999987</v>
      </c>
      <c r="J19" s="132" t="s">
        <v>108</v>
      </c>
    </row>
    <row r="20" spans="1:12" s="124" customFormat="1">
      <c r="A20" s="130">
        <v>2.4</v>
      </c>
      <c r="B20" s="131" t="s">
        <v>111</v>
      </c>
      <c r="C20" s="132">
        <f>'คำนวน พท.'!F38</f>
        <v>49.240000000000009</v>
      </c>
      <c r="D20" s="133" t="s">
        <v>81</v>
      </c>
      <c r="E20" s="132">
        <v>60</v>
      </c>
      <c r="F20" s="132">
        <f>C20*E20</f>
        <v>2954.4000000000005</v>
      </c>
      <c r="G20" s="228">
        <v>38</v>
      </c>
      <c r="H20" s="132">
        <f>C20*G20</f>
        <v>1871.1200000000003</v>
      </c>
      <c r="I20" s="132">
        <f>F20+H20</f>
        <v>4825.5200000000004</v>
      </c>
      <c r="J20" s="132"/>
    </row>
    <row r="21" spans="1:12" s="124" customFormat="1">
      <c r="A21" s="130">
        <v>2.5</v>
      </c>
      <c r="B21" s="131" t="s">
        <v>102</v>
      </c>
      <c r="C21" s="132">
        <f>'คำนวน พท.'!C32</f>
        <v>6.7200000000000006</v>
      </c>
      <c r="D21" s="133" t="s">
        <v>81</v>
      </c>
      <c r="E21" s="132">
        <v>0</v>
      </c>
      <c r="F21" s="132">
        <f t="shared" ref="F21:F23" si="3">C21*E21</f>
        <v>0</v>
      </c>
      <c r="G21" s="228">
        <v>10</v>
      </c>
      <c r="H21" s="132">
        <f t="shared" ref="H21:H23" si="4">C21*G21</f>
        <v>67.2</v>
      </c>
      <c r="I21" s="132">
        <f t="shared" ref="I21:I22" si="5">F21+H21</f>
        <v>67.2</v>
      </c>
      <c r="J21" s="132"/>
    </row>
    <row r="22" spans="1:12" s="124" customFormat="1">
      <c r="A22" s="130">
        <v>2.6</v>
      </c>
      <c r="B22" s="131" t="s">
        <v>105</v>
      </c>
      <c r="C22" s="132">
        <f>C21</f>
        <v>6.7200000000000006</v>
      </c>
      <c r="D22" s="133" t="s">
        <v>81</v>
      </c>
      <c r="E22" s="132">
        <v>40</v>
      </c>
      <c r="F22" s="132">
        <f t="shared" si="3"/>
        <v>268.8</v>
      </c>
      <c r="G22" s="228">
        <v>35</v>
      </c>
      <c r="H22" s="132">
        <f t="shared" si="4"/>
        <v>235.20000000000002</v>
      </c>
      <c r="I22" s="132">
        <f t="shared" si="5"/>
        <v>504</v>
      </c>
      <c r="J22" s="132" t="s">
        <v>107</v>
      </c>
    </row>
    <row r="23" spans="1:12" s="124" customFormat="1">
      <c r="A23" s="130">
        <v>2.7</v>
      </c>
      <c r="B23" s="142" t="s">
        <v>106</v>
      </c>
      <c r="C23" s="143">
        <f>C21</f>
        <v>6.7200000000000006</v>
      </c>
      <c r="D23" s="144" t="s">
        <v>81</v>
      </c>
      <c r="E23" s="143">
        <v>50</v>
      </c>
      <c r="F23" s="132">
        <f t="shared" si="3"/>
        <v>336.00000000000006</v>
      </c>
      <c r="G23" s="229">
        <v>38</v>
      </c>
      <c r="H23" s="132">
        <f t="shared" si="4"/>
        <v>255.36</v>
      </c>
      <c r="I23" s="132">
        <f>F23+H23</f>
        <v>591.36000000000013</v>
      </c>
      <c r="J23" s="143" t="s">
        <v>108</v>
      </c>
    </row>
    <row r="24" spans="1:12" s="124" customFormat="1">
      <c r="A24" s="135"/>
      <c r="B24" s="136"/>
      <c r="C24" s="137"/>
      <c r="D24" s="138"/>
      <c r="E24" s="139"/>
      <c r="F24" s="139"/>
      <c r="G24" s="230"/>
      <c r="H24" s="139"/>
      <c r="I24" s="147">
        <f>SUM(I17:I23)</f>
        <v>137361.14399999997</v>
      </c>
      <c r="J24" s="140"/>
    </row>
    <row r="25" spans="1:12" s="124" customFormat="1">
      <c r="A25" s="146">
        <v>3</v>
      </c>
      <c r="B25" s="145" t="s">
        <v>117</v>
      </c>
      <c r="C25" s="145">
        <v>3</v>
      </c>
      <c r="D25" s="145" t="s">
        <v>97</v>
      </c>
      <c r="E25" s="129"/>
      <c r="F25" s="129"/>
      <c r="G25" s="179"/>
      <c r="H25" s="129"/>
      <c r="I25" s="129"/>
      <c r="J25" s="129"/>
    </row>
    <row r="26" spans="1:12" s="124" customFormat="1">
      <c r="A26" s="130">
        <v>3.1</v>
      </c>
      <c r="B26" s="131" t="s">
        <v>89</v>
      </c>
      <c r="C26" s="132">
        <f>'คำนวน พท.'!C44*C25</f>
        <v>916.4699999999998</v>
      </c>
      <c r="D26" s="133" t="s">
        <v>81</v>
      </c>
      <c r="E26" s="132">
        <v>0</v>
      </c>
      <c r="F26" s="132">
        <f>C26*E26</f>
        <v>0</v>
      </c>
      <c r="G26" s="228">
        <v>10</v>
      </c>
      <c r="H26" s="132">
        <f>C26*G26</f>
        <v>9164.6999999999971</v>
      </c>
      <c r="I26" s="132">
        <f>F26+H26</f>
        <v>9164.6999999999971</v>
      </c>
      <c r="J26" s="132"/>
      <c r="L26" s="134"/>
    </row>
    <row r="27" spans="1:12" s="124" customFormat="1">
      <c r="A27" s="130">
        <v>3.2</v>
      </c>
      <c r="B27" s="131" t="s">
        <v>101</v>
      </c>
      <c r="C27" s="132">
        <f>C26</f>
        <v>916.4699999999998</v>
      </c>
      <c r="D27" s="133" t="s">
        <v>81</v>
      </c>
      <c r="E27" s="132">
        <v>30</v>
      </c>
      <c r="F27" s="132">
        <f>C27*E27</f>
        <v>27494.099999999995</v>
      </c>
      <c r="G27" s="228">
        <v>0</v>
      </c>
      <c r="H27" s="132">
        <f>C27*G27</f>
        <v>0</v>
      </c>
      <c r="I27" s="132">
        <f>F27+H27</f>
        <v>27494.099999999995</v>
      </c>
      <c r="J27" s="132" t="s">
        <v>107</v>
      </c>
      <c r="L27" s="134"/>
    </row>
    <row r="28" spans="1:12" s="124" customFormat="1">
      <c r="A28" s="130">
        <v>3.3</v>
      </c>
      <c r="B28" s="131" t="s">
        <v>104</v>
      </c>
      <c r="C28" s="132">
        <f>C26</f>
        <v>916.4699999999998</v>
      </c>
      <c r="D28" s="133" t="s">
        <v>81</v>
      </c>
      <c r="E28" s="132">
        <v>60</v>
      </c>
      <c r="F28" s="132">
        <f>C28*E28</f>
        <v>54988.19999999999</v>
      </c>
      <c r="G28" s="228">
        <v>34</v>
      </c>
      <c r="H28" s="132">
        <f>C28*G28</f>
        <v>31159.979999999992</v>
      </c>
      <c r="I28" s="132">
        <f>F28+H28</f>
        <v>86148.179999999978</v>
      </c>
      <c r="J28" s="132" t="s">
        <v>108</v>
      </c>
    </row>
    <row r="29" spans="1:12" s="124" customFormat="1">
      <c r="A29" s="130">
        <v>3.4</v>
      </c>
      <c r="B29" s="131" t="s">
        <v>111</v>
      </c>
      <c r="C29" s="132">
        <f>'คำนวน พท.'!F56*C25</f>
        <v>160.87200000000001</v>
      </c>
      <c r="D29" s="133" t="s">
        <v>81</v>
      </c>
      <c r="E29" s="132">
        <v>60</v>
      </c>
      <c r="F29" s="132">
        <f>C29*E29</f>
        <v>9652.3200000000015</v>
      </c>
      <c r="G29" s="228">
        <v>38</v>
      </c>
      <c r="H29" s="132">
        <f>C29*G29</f>
        <v>6113.1360000000004</v>
      </c>
      <c r="I29" s="132">
        <f>F29+H29</f>
        <v>15765.456000000002</v>
      </c>
      <c r="J29" s="132"/>
    </row>
    <row r="30" spans="1:12" s="124" customFormat="1">
      <c r="A30" s="135"/>
      <c r="B30" s="136"/>
      <c r="C30" s="137"/>
      <c r="D30" s="138"/>
      <c r="E30" s="139"/>
      <c r="F30" s="139"/>
      <c r="G30" s="230"/>
      <c r="H30" s="139"/>
      <c r="I30" s="147">
        <f>SUM(I26:I29)</f>
        <v>138572.43599999996</v>
      </c>
      <c r="J30" s="140"/>
    </row>
    <row r="31" spans="1:12" s="124" customFormat="1">
      <c r="A31" s="146">
        <v>4</v>
      </c>
      <c r="B31" s="145" t="s">
        <v>151</v>
      </c>
      <c r="C31" s="145">
        <v>2</v>
      </c>
      <c r="D31" s="145" t="s">
        <v>97</v>
      </c>
      <c r="E31" s="145"/>
      <c r="F31" s="145"/>
      <c r="G31" s="179"/>
      <c r="H31" s="145"/>
      <c r="I31" s="145"/>
      <c r="J31" s="145"/>
    </row>
    <row r="32" spans="1:12" s="124" customFormat="1">
      <c r="A32" s="130">
        <v>4.0999999999999996</v>
      </c>
      <c r="B32" s="131" t="s">
        <v>104</v>
      </c>
      <c r="C32" s="132">
        <v>31</v>
      </c>
      <c r="D32" s="133" t="s">
        <v>81</v>
      </c>
      <c r="E32" s="132">
        <v>60</v>
      </c>
      <c r="F32" s="132">
        <f>C32*E32</f>
        <v>1860</v>
      </c>
      <c r="G32" s="228">
        <v>34</v>
      </c>
      <c r="H32" s="132">
        <f>C32*G32</f>
        <v>1054</v>
      </c>
      <c r="I32" s="132">
        <f>F32+H32</f>
        <v>2914</v>
      </c>
      <c r="J32" s="132" t="s">
        <v>108</v>
      </c>
    </row>
    <row r="33" spans="1:11" s="124" customFormat="1">
      <c r="A33" s="130">
        <v>4.2</v>
      </c>
      <c r="B33" s="131" t="s">
        <v>128</v>
      </c>
      <c r="C33" s="132">
        <v>98.81</v>
      </c>
      <c r="D33" s="133" t="s">
        <v>81</v>
      </c>
      <c r="E33" s="132">
        <v>0</v>
      </c>
      <c r="F33" s="132">
        <f t="shared" ref="F33:F35" si="6">C33*E33</f>
        <v>0</v>
      </c>
      <c r="G33" s="132">
        <v>10</v>
      </c>
      <c r="H33" s="132">
        <f t="shared" ref="H33:H35" si="7">C33*G33</f>
        <v>988.1</v>
      </c>
      <c r="I33" s="132">
        <f t="shared" ref="I33:I34" si="8">F33+H33</f>
        <v>988.1</v>
      </c>
      <c r="J33" s="132"/>
    </row>
    <row r="34" spans="1:11" s="124" customFormat="1">
      <c r="A34" s="130">
        <v>4.3</v>
      </c>
      <c r="B34" s="131" t="s">
        <v>129</v>
      </c>
      <c r="C34" s="132">
        <f>C33</f>
        <v>98.81</v>
      </c>
      <c r="D34" s="133" t="s">
        <v>81</v>
      </c>
      <c r="E34" s="132">
        <v>40</v>
      </c>
      <c r="F34" s="132">
        <f t="shared" si="6"/>
        <v>3952.4</v>
      </c>
      <c r="G34" s="132">
        <v>35</v>
      </c>
      <c r="H34" s="132">
        <f t="shared" si="7"/>
        <v>3458.35</v>
      </c>
      <c r="I34" s="132">
        <f t="shared" si="8"/>
        <v>7410.75</v>
      </c>
      <c r="J34" s="132" t="s">
        <v>107</v>
      </c>
    </row>
    <row r="35" spans="1:11" s="124" customFormat="1">
      <c r="A35" s="130">
        <v>4.4000000000000004</v>
      </c>
      <c r="B35" s="142" t="s">
        <v>130</v>
      </c>
      <c r="C35" s="143">
        <f>C33</f>
        <v>98.81</v>
      </c>
      <c r="D35" s="144" t="s">
        <v>81</v>
      </c>
      <c r="E35" s="143">
        <v>50</v>
      </c>
      <c r="F35" s="132">
        <f t="shared" si="6"/>
        <v>4940.5</v>
      </c>
      <c r="G35" s="143">
        <v>38</v>
      </c>
      <c r="H35" s="132">
        <f t="shared" si="7"/>
        <v>3754.78</v>
      </c>
      <c r="I35" s="132">
        <f>F35+H35</f>
        <v>8695.2800000000007</v>
      </c>
      <c r="J35" s="143" t="s">
        <v>108</v>
      </c>
    </row>
    <row r="36" spans="1:11" s="124" customFormat="1">
      <c r="A36" s="135"/>
      <c r="B36" s="136"/>
      <c r="C36" s="137"/>
      <c r="D36" s="138"/>
      <c r="E36" s="139"/>
      <c r="F36" s="139"/>
      <c r="G36" s="139"/>
      <c r="H36" s="139"/>
      <c r="I36" s="147">
        <f>SUM(I32:I35)</f>
        <v>20008.13</v>
      </c>
      <c r="J36" s="140"/>
      <c r="K36" s="134"/>
    </row>
  </sheetData>
  <mergeCells count="11">
    <mergeCell ref="J5:J6"/>
    <mergeCell ref="A1:I1"/>
    <mergeCell ref="A2:C2"/>
    <mergeCell ref="A5:A6"/>
    <mergeCell ref="B5:B6"/>
    <mergeCell ref="D5:D6"/>
    <mergeCell ref="C5:C6"/>
    <mergeCell ref="E5:F5"/>
    <mergeCell ref="G5:H5"/>
    <mergeCell ref="H2:I2"/>
    <mergeCell ref="D2:F2"/>
  </mergeCells>
  <phoneticPr fontId="2" type="noConversion"/>
  <printOptions horizontalCentered="1" gridLines="1"/>
  <pageMargins left="0.31496062992125984" right="0.19685039370078741" top="0.78740157480314965" bottom="0.78740157480314965" header="0.51181102362204722" footer="0.51181102362204722"/>
  <pageSetup paperSize="9" scale="90" orientation="landscape" horizontalDpi="4294967293" r:id="rId1"/>
  <headerFooter alignWithMargins="0">
    <oddHeader>&amp;Rแบบ  ปร.4  แผ่นที่&amp;P/&amp;N</oddHeader>
  </headerFooter>
  <rowBreaks count="1" manualBreakCount="1">
    <brk id="2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"/>
  <sheetViews>
    <sheetView view="pageBreakPreview" zoomScaleNormal="90" zoomScaleSheetLayoutView="100" workbookViewId="0">
      <pane ySplit="7" topLeftCell="A8" activePane="bottomLeft" state="frozen"/>
      <selection activeCell="D8" sqref="D8"/>
      <selection pane="bottomLeft" activeCell="D8" sqref="D8"/>
    </sheetView>
  </sheetViews>
  <sheetFormatPr defaultColWidth="9.109375" defaultRowHeight="15"/>
  <cols>
    <col min="1" max="1" width="6.88671875" customWidth="1"/>
    <col min="2" max="2" width="51.5546875" customWidth="1"/>
    <col min="3" max="3" width="9.44140625" customWidth="1"/>
    <col min="4" max="4" width="6.109375" customWidth="1"/>
    <col min="5" max="5" width="12.109375" style="109" customWidth="1"/>
    <col min="6" max="6" width="12.6640625" customWidth="1"/>
    <col min="7" max="7" width="11.44140625" style="109" customWidth="1"/>
    <col min="8" max="8" width="12.109375" customWidth="1"/>
    <col min="9" max="9" width="14.44140625" customWidth="1"/>
    <col min="10" max="10" width="8.109375" style="175" customWidth="1"/>
    <col min="11" max="11" width="12.6640625" style="5" bestFit="1" customWidth="1"/>
    <col min="12" max="12" width="10" style="5" bestFit="1" customWidth="1"/>
    <col min="13" max="16384" width="9.109375" style="5"/>
  </cols>
  <sheetData>
    <row r="1" spans="1:12" s="25" customFormat="1" ht="23.4">
      <c r="A1" s="220" t="s">
        <v>159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2" s="25" customFormat="1" ht="23.4">
      <c r="A2" s="221" t="s">
        <v>172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2" s="25" customFormat="1" ht="23.4">
      <c r="A3" s="223" t="s">
        <v>181</v>
      </c>
      <c r="B3" s="224"/>
      <c r="C3" s="224"/>
      <c r="D3" s="220" t="s">
        <v>0</v>
      </c>
      <c r="E3" s="225"/>
      <c r="F3" s="225"/>
      <c r="G3" s="151"/>
      <c r="H3" s="220" t="s">
        <v>160</v>
      </c>
      <c r="I3" s="225"/>
      <c r="J3" s="225"/>
    </row>
    <row r="4" spans="1:12" s="154" customFormat="1" ht="23.4">
      <c r="A4" s="152" t="s">
        <v>161</v>
      </c>
      <c r="B4" s="151"/>
      <c r="C4" s="151"/>
      <c r="D4" s="153"/>
      <c r="E4" s="153"/>
      <c r="F4" s="151"/>
      <c r="G4" s="151"/>
      <c r="H4" s="151"/>
      <c r="I4" s="151"/>
      <c r="J4" s="153"/>
    </row>
    <row r="5" spans="1:12" s="25" customFormat="1" ht="24" thickBot="1">
      <c r="A5" s="155" t="s">
        <v>162</v>
      </c>
      <c r="B5" s="156"/>
      <c r="C5" s="156" t="s">
        <v>168</v>
      </c>
      <c r="D5" s="156"/>
      <c r="E5" s="156"/>
      <c r="F5" s="156"/>
      <c r="G5" s="156" t="s">
        <v>184</v>
      </c>
      <c r="H5" s="156"/>
      <c r="I5" s="156"/>
      <c r="J5" s="157"/>
    </row>
    <row r="6" spans="1:12" ht="21" thickTop="1">
      <c r="A6" s="226" t="s">
        <v>1</v>
      </c>
      <c r="B6" s="218" t="s">
        <v>2</v>
      </c>
      <c r="C6" s="218" t="s">
        <v>6</v>
      </c>
      <c r="D6" s="218" t="s">
        <v>7</v>
      </c>
      <c r="E6" s="216" t="s">
        <v>3</v>
      </c>
      <c r="F6" s="217"/>
      <c r="G6" s="216" t="s">
        <v>4</v>
      </c>
      <c r="H6" s="217"/>
      <c r="I6" s="158" t="s">
        <v>163</v>
      </c>
      <c r="J6" s="218" t="s">
        <v>5</v>
      </c>
    </row>
    <row r="7" spans="1:12" s="160" customFormat="1" ht="21" thickBot="1">
      <c r="A7" s="227"/>
      <c r="B7" s="219"/>
      <c r="C7" s="219"/>
      <c r="D7" s="219"/>
      <c r="E7" s="159" t="s">
        <v>8</v>
      </c>
      <c r="F7" s="159" t="s">
        <v>9</v>
      </c>
      <c r="G7" s="159" t="s">
        <v>8</v>
      </c>
      <c r="H7" s="159" t="s">
        <v>9</v>
      </c>
      <c r="I7" s="159" t="s">
        <v>11</v>
      </c>
      <c r="J7" s="219"/>
    </row>
    <row r="8" spans="1:12" s="124" customFormat="1" ht="21.6" thickTop="1">
      <c r="A8" s="130">
        <v>1.1000000000000001</v>
      </c>
      <c r="B8" s="131" t="s">
        <v>166</v>
      </c>
      <c r="C8" s="132">
        <v>1</v>
      </c>
      <c r="D8" s="133" t="s">
        <v>167</v>
      </c>
      <c r="E8" s="132">
        <f>(45*5*104)*2</f>
        <v>46800</v>
      </c>
      <c r="F8" s="132">
        <f>C8*E8</f>
        <v>46800</v>
      </c>
      <c r="G8" s="132">
        <v>0</v>
      </c>
      <c r="H8" s="132">
        <f>C8*G8</f>
        <v>0</v>
      </c>
      <c r="I8" s="132">
        <f>F8+H8</f>
        <v>46800</v>
      </c>
      <c r="J8" s="132"/>
      <c r="K8" s="124" t="s">
        <v>171</v>
      </c>
      <c r="L8" s="134"/>
    </row>
    <row r="9" spans="1:12" s="124" customFormat="1" ht="21">
      <c r="A9" s="130">
        <v>1.2</v>
      </c>
      <c r="B9" s="131" t="s">
        <v>165</v>
      </c>
      <c r="C9" s="132">
        <v>1</v>
      </c>
      <c r="D9" s="133" t="s">
        <v>167</v>
      </c>
      <c r="E9" s="132">
        <v>0</v>
      </c>
      <c r="F9" s="132">
        <f>C9*E9</f>
        <v>0</v>
      </c>
      <c r="G9" s="132">
        <v>10000</v>
      </c>
      <c r="H9" s="132">
        <f>C9*G9</f>
        <v>10000</v>
      </c>
      <c r="I9" s="132">
        <f>F9+H9</f>
        <v>10000</v>
      </c>
      <c r="J9" s="132"/>
      <c r="L9" s="134"/>
    </row>
    <row r="10" spans="1:12" s="167" customFormat="1" ht="21">
      <c r="A10" s="161"/>
      <c r="B10" s="162"/>
      <c r="C10" s="163"/>
      <c r="D10" s="164"/>
      <c r="E10" s="163"/>
      <c r="F10" s="163"/>
      <c r="G10" s="163"/>
      <c r="H10" s="163"/>
      <c r="I10" s="165"/>
      <c r="J10" s="166"/>
    </row>
    <row r="11" spans="1:12" s="167" customFormat="1" ht="21">
      <c r="A11" s="161"/>
      <c r="B11" s="162"/>
      <c r="C11" s="163"/>
      <c r="D11" s="164"/>
      <c r="E11" s="163"/>
      <c r="F11" s="163"/>
      <c r="G11" s="163"/>
      <c r="H11" s="163"/>
      <c r="I11" s="165"/>
      <c r="J11" s="166"/>
    </row>
    <row r="12" spans="1:12" s="167" customFormat="1" ht="21">
      <c r="A12" s="161"/>
      <c r="B12" s="162"/>
      <c r="C12" s="163"/>
      <c r="D12" s="164"/>
      <c r="E12" s="163"/>
      <c r="F12" s="163"/>
      <c r="G12" s="163"/>
      <c r="H12" s="163"/>
      <c r="I12" s="165"/>
      <c r="J12" s="166"/>
    </row>
    <row r="13" spans="1:12" s="167" customFormat="1" ht="21">
      <c r="A13" s="161"/>
      <c r="B13" s="162"/>
      <c r="C13" s="163"/>
      <c r="D13" s="164"/>
      <c r="E13" s="163"/>
      <c r="F13" s="163"/>
      <c r="G13" s="163"/>
      <c r="H13" s="163"/>
      <c r="I13" s="165"/>
      <c r="J13" s="166"/>
    </row>
    <row r="14" spans="1:12" s="167" customFormat="1" ht="21">
      <c r="A14" s="161"/>
      <c r="B14" s="162"/>
      <c r="C14" s="163"/>
      <c r="D14" s="164"/>
      <c r="E14" s="163"/>
      <c r="F14" s="163"/>
      <c r="G14" s="163"/>
      <c r="H14" s="163"/>
      <c r="I14" s="165"/>
      <c r="J14" s="166"/>
    </row>
    <row r="15" spans="1:12" s="167" customFormat="1" ht="21">
      <c r="A15" s="161"/>
      <c r="B15" s="162"/>
      <c r="C15" s="163"/>
      <c r="D15" s="164"/>
      <c r="E15" s="163"/>
      <c r="F15" s="163"/>
      <c r="G15" s="163"/>
      <c r="H15" s="163"/>
      <c r="I15" s="165"/>
      <c r="J15" s="166"/>
    </row>
    <row r="16" spans="1:12" s="167" customFormat="1" ht="21">
      <c r="A16" s="161"/>
      <c r="B16" s="162"/>
      <c r="C16" s="163"/>
      <c r="D16" s="164"/>
      <c r="E16" s="163"/>
      <c r="F16" s="163"/>
      <c r="G16" s="163"/>
      <c r="H16" s="163"/>
      <c r="I16" s="165"/>
      <c r="J16" s="166"/>
    </row>
    <row r="17" spans="1:10" s="167" customFormat="1" ht="21">
      <c r="A17" s="161"/>
      <c r="B17" s="162"/>
      <c r="C17" s="163"/>
      <c r="D17" s="164"/>
      <c r="E17" s="163"/>
      <c r="F17" s="163"/>
      <c r="G17" s="163"/>
      <c r="H17" s="163"/>
      <c r="I17" s="165"/>
      <c r="J17" s="166"/>
    </row>
    <row r="18" spans="1:10" s="167" customFormat="1" ht="21">
      <c r="A18" s="161"/>
      <c r="B18" s="162"/>
      <c r="C18" s="163"/>
      <c r="D18" s="164"/>
      <c r="E18" s="163"/>
      <c r="F18" s="163"/>
      <c r="G18" s="163"/>
      <c r="H18" s="163"/>
      <c r="I18" s="165"/>
      <c r="J18" s="164"/>
    </row>
    <row r="19" spans="1:10" s="25" customFormat="1" ht="23.4">
      <c r="A19" s="168"/>
      <c r="B19" s="169" t="s">
        <v>164</v>
      </c>
      <c r="C19" s="170"/>
      <c r="D19" s="168"/>
      <c r="E19" s="170"/>
      <c r="F19" s="171"/>
      <c r="G19" s="168"/>
      <c r="H19" s="172"/>
      <c r="I19" s="173">
        <f>SUM(I8:I18)</f>
        <v>56800</v>
      </c>
      <c r="J19" s="174"/>
    </row>
  </sheetData>
  <mergeCells count="12">
    <mergeCell ref="G6:H6"/>
    <mergeCell ref="J6:J7"/>
    <mergeCell ref="A1:J1"/>
    <mergeCell ref="A2:J2"/>
    <mergeCell ref="A3:C3"/>
    <mergeCell ref="D3:F3"/>
    <mergeCell ref="H3:J3"/>
    <mergeCell ref="A6:A7"/>
    <mergeCell ref="B6:B7"/>
    <mergeCell ref="C6:C7"/>
    <mergeCell ref="D6:D7"/>
    <mergeCell ref="E6:F6"/>
  </mergeCells>
  <printOptions gridLines="1"/>
  <pageMargins left="0.31496062992125984" right="0.19685039370078741" top="0.78740157480314965" bottom="0.78740157480314965" header="0.51181102362204722" footer="0.51181102362204722"/>
  <pageSetup paperSize="9" orientation="landscape" r:id="rId1"/>
  <headerFooter alignWithMargins="0">
    <oddHeader>&amp;Rแบบ  ปร.4 (พ)  แผ่นที่&amp;P/&amp;N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25" workbookViewId="0">
      <selection activeCell="B36" sqref="B36"/>
    </sheetView>
  </sheetViews>
  <sheetFormatPr defaultColWidth="9.109375" defaultRowHeight="24.6"/>
  <cols>
    <col min="1" max="1" width="17.6640625" style="115" customWidth="1"/>
    <col min="2" max="2" width="23.5546875" style="115" customWidth="1"/>
    <col min="3" max="3" width="19.6640625" style="115" customWidth="1"/>
    <col min="4" max="4" width="12.6640625" style="115" customWidth="1"/>
    <col min="5" max="16384" width="9.109375" style="115"/>
  </cols>
  <sheetData>
    <row r="1" spans="1:12">
      <c r="C1" s="116"/>
      <c r="D1" s="116"/>
    </row>
    <row r="2" spans="1:12">
      <c r="A2" s="115" t="s">
        <v>99</v>
      </c>
    </row>
    <row r="3" spans="1:12">
      <c r="A3" s="116" t="s">
        <v>82</v>
      </c>
      <c r="B3" s="116" t="s">
        <v>91</v>
      </c>
      <c r="C3" s="115">
        <f>(1.3*35.94*3)+(2.15*35.94)+((3*8.36)-(2.5*2.22))</f>
        <v>236.96699999999998</v>
      </c>
      <c r="D3" s="115" t="s">
        <v>90</v>
      </c>
    </row>
    <row r="4" spans="1:12">
      <c r="B4" s="116" t="s">
        <v>92</v>
      </c>
      <c r="C4" s="115">
        <f>(0.9*36.25*3)+(1.8*2.62*3)</f>
        <v>112.023</v>
      </c>
      <c r="D4" s="115" t="s">
        <v>90</v>
      </c>
    </row>
    <row r="5" spans="1:12">
      <c r="B5" s="116" t="s">
        <v>86</v>
      </c>
      <c r="C5" s="115">
        <f>((2.62*36.25)-(1.65*1.2*12)-(1*2*6))*3</f>
        <v>177.64500000000001</v>
      </c>
      <c r="D5" s="115" t="s">
        <v>90</v>
      </c>
    </row>
    <row r="6" spans="1:12">
      <c r="A6" s="116" t="s">
        <v>84</v>
      </c>
      <c r="B6" s="116" t="s">
        <v>91</v>
      </c>
      <c r="C6" s="115">
        <f>395.8-(3.63*18)-(1.4*1.2*21)-(0.88*0.7*18)</f>
        <v>284.09200000000004</v>
      </c>
      <c r="D6" s="115" t="s">
        <v>90</v>
      </c>
    </row>
    <row r="7" spans="1:12">
      <c r="B7" s="116" t="s">
        <v>93</v>
      </c>
      <c r="C7" s="115">
        <f>((1.53+2.58)*2*2.62)-(1*2)-(1.65*1.2)-(1.32*2.75)</f>
        <v>13.926400000000003</v>
      </c>
      <c r="D7" s="115" t="s">
        <v>90</v>
      </c>
    </row>
    <row r="8" spans="1:12">
      <c r="A8" s="116" t="s">
        <v>87</v>
      </c>
      <c r="B8" s="116" t="s">
        <v>85</v>
      </c>
      <c r="C8" s="115">
        <f>105.6+14.75</f>
        <v>120.35</v>
      </c>
      <c r="D8" s="115" t="s">
        <v>90</v>
      </c>
    </row>
    <row r="9" spans="1:12">
      <c r="A9" s="116" t="s">
        <v>88</v>
      </c>
      <c r="B9" s="116" t="s">
        <v>85</v>
      </c>
      <c r="C9" s="115">
        <f>105.6+14.75</f>
        <v>120.35</v>
      </c>
      <c r="D9" s="115" t="s">
        <v>90</v>
      </c>
    </row>
    <row r="10" spans="1:12">
      <c r="B10" s="116" t="s">
        <v>94</v>
      </c>
      <c r="C10" s="115">
        <f>(10.55+39)*2*1.75</f>
        <v>173.42499999999998</v>
      </c>
      <c r="D10" s="115" t="s">
        <v>90</v>
      </c>
    </row>
    <row r="11" spans="1:12">
      <c r="B11" s="116" t="s">
        <v>83</v>
      </c>
      <c r="C11" s="115">
        <f>((3.58+2.98+5.25)*10)-(1.4*1.2*3)</f>
        <v>113.06</v>
      </c>
      <c r="D11" s="115" t="s">
        <v>90</v>
      </c>
    </row>
    <row r="12" spans="1:12">
      <c r="B12" s="116"/>
      <c r="C12" s="118">
        <f>SUM(C3:C11)</f>
        <v>1351.8384000000001</v>
      </c>
      <c r="D12" s="118" t="s">
        <v>95</v>
      </c>
      <c r="H12" s="117"/>
      <c r="I12" s="117"/>
      <c r="J12" s="117"/>
      <c r="L12" s="117"/>
    </row>
    <row r="13" spans="1:12">
      <c r="B13" s="116" t="s">
        <v>103</v>
      </c>
      <c r="C13" s="115">
        <f>((0.9*14*3)+(4.2*3))*0.05*4</f>
        <v>10.08</v>
      </c>
      <c r="D13" s="115" t="s">
        <v>90</v>
      </c>
      <c r="H13" s="117"/>
      <c r="I13" s="117"/>
      <c r="J13" s="117"/>
      <c r="L13" s="117"/>
    </row>
    <row r="14" spans="1:12">
      <c r="D14" s="115" t="s">
        <v>110</v>
      </c>
      <c r="E14" s="115" t="s">
        <v>115</v>
      </c>
      <c r="H14" s="117"/>
      <c r="I14" s="117"/>
      <c r="J14" s="117"/>
      <c r="L14" s="117"/>
    </row>
    <row r="15" spans="1:12">
      <c r="B15" s="115" t="s">
        <v>112</v>
      </c>
      <c r="C15" s="115">
        <f>12*3</f>
        <v>36</v>
      </c>
      <c r="D15" s="115">
        <f>(2+1+2)*(0.05+0.03)*C15</f>
        <v>14.4</v>
      </c>
      <c r="E15" s="115">
        <f>2*0.9*C15</f>
        <v>64.8</v>
      </c>
      <c r="H15" s="117"/>
      <c r="I15" s="117"/>
      <c r="J15" s="117"/>
      <c r="L15" s="117"/>
    </row>
    <row r="16" spans="1:12">
      <c r="B16" s="115" t="s">
        <v>113</v>
      </c>
      <c r="C16" s="115">
        <f>(12+6)*3</f>
        <v>54</v>
      </c>
      <c r="D16" s="115">
        <f>(1.65+1.65+1.1+1.1+1.1)*(0.05)*C16</f>
        <v>17.82</v>
      </c>
      <c r="E16" s="115">
        <v>0</v>
      </c>
      <c r="H16" s="117"/>
      <c r="I16" s="117"/>
      <c r="J16" s="117"/>
      <c r="L16" s="117"/>
    </row>
    <row r="17" spans="1:12">
      <c r="B17" s="115" t="s">
        <v>114</v>
      </c>
      <c r="C17" s="115">
        <v>18</v>
      </c>
      <c r="D17" s="115">
        <f>(1.4+1.4+1.1+1.1+1.1)*(0.05)*C17</f>
        <v>5.49</v>
      </c>
      <c r="E17" s="115">
        <v>0</v>
      </c>
      <c r="H17" s="117"/>
      <c r="I17" s="117"/>
      <c r="J17" s="117"/>
      <c r="L17" s="117"/>
    </row>
    <row r="18" spans="1:12">
      <c r="B18" s="115" t="s">
        <v>116</v>
      </c>
      <c r="C18" s="115">
        <v>18</v>
      </c>
      <c r="D18" s="115">
        <f>(0.88+0.7)*2*(0.05)*C18</f>
        <v>2.8440000000000003</v>
      </c>
      <c r="E18" s="115">
        <v>0</v>
      </c>
      <c r="H18" s="117"/>
      <c r="I18" s="117"/>
      <c r="J18" s="117"/>
      <c r="L18" s="117"/>
    </row>
    <row r="19" spans="1:12">
      <c r="D19" s="115">
        <f>SUM(D15:D18)</f>
        <v>40.554000000000002</v>
      </c>
      <c r="E19" s="115">
        <f>SUM(E15:E18)</f>
        <v>64.8</v>
      </c>
      <c r="F19" s="115">
        <f>D19+E19</f>
        <v>105.354</v>
      </c>
      <c r="I19" s="117"/>
      <c r="L19" s="117"/>
    </row>
    <row r="20" spans="1:12">
      <c r="A20" s="115" t="s">
        <v>100</v>
      </c>
      <c r="B20" s="116"/>
    </row>
    <row r="21" spans="1:12">
      <c r="A21" s="116" t="s">
        <v>82</v>
      </c>
      <c r="B21" s="116" t="s">
        <v>91</v>
      </c>
      <c r="C21" s="115">
        <f>(1.5*24.2*2)+(1.4*24.2)</f>
        <v>106.47999999999999</v>
      </c>
      <c r="D21" s="115" t="s">
        <v>90</v>
      </c>
    </row>
    <row r="22" spans="1:12">
      <c r="B22" s="116" t="s">
        <v>92</v>
      </c>
      <c r="C22" s="115">
        <f>23.8*2</f>
        <v>47.6</v>
      </c>
      <c r="D22" s="115" t="s">
        <v>90</v>
      </c>
    </row>
    <row r="23" spans="1:12">
      <c r="B23" s="116" t="s">
        <v>86</v>
      </c>
      <c r="C23" s="115">
        <f>(3*24.2*2)-(1.55*1.1*16)-(1*2*8)</f>
        <v>101.91999999999999</v>
      </c>
      <c r="D23" s="115" t="s">
        <v>90</v>
      </c>
    </row>
    <row r="24" spans="1:12">
      <c r="A24" s="116" t="s">
        <v>84</v>
      </c>
      <c r="B24" s="116"/>
      <c r="C24" s="115">
        <v>90.66</v>
      </c>
      <c r="D24" s="115" t="s">
        <v>90</v>
      </c>
    </row>
    <row r="25" spans="1:12">
      <c r="B25" s="116"/>
      <c r="D25" s="115" t="s">
        <v>90</v>
      </c>
    </row>
    <row r="26" spans="1:12">
      <c r="A26" s="116" t="s">
        <v>87</v>
      </c>
      <c r="B26" s="116" t="s">
        <v>85</v>
      </c>
      <c r="C26" s="115">
        <f>84+16.2</f>
        <v>100.2</v>
      </c>
      <c r="D26" s="115" t="s">
        <v>90</v>
      </c>
    </row>
    <row r="27" spans="1:12">
      <c r="A27" s="116" t="s">
        <v>88</v>
      </c>
      <c r="B27" s="116" t="s">
        <v>91</v>
      </c>
      <c r="C27" s="115">
        <f>218.64-(3.3*8)-(1.55*1.1*2)-3.22</f>
        <v>185.60999999999999</v>
      </c>
      <c r="D27" s="115" t="s">
        <v>90</v>
      </c>
    </row>
    <row r="28" spans="1:12">
      <c r="A28" s="116"/>
      <c r="B28" s="116" t="s">
        <v>92</v>
      </c>
      <c r="C28" s="115">
        <f>(((1.55+3)*2*3)-2-(1.55*1.1)-(2.85*1.1))*8</f>
        <v>163.67999999999995</v>
      </c>
    </row>
    <row r="29" spans="1:12">
      <c r="B29" s="116" t="s">
        <v>94</v>
      </c>
      <c r="C29" s="115">
        <f>1.4*(10.6+24)*2</f>
        <v>96.88</v>
      </c>
      <c r="D29" s="115" t="s">
        <v>90</v>
      </c>
    </row>
    <row r="30" spans="1:12">
      <c r="B30" s="116" t="s">
        <v>83</v>
      </c>
      <c r="C30" s="115">
        <f>((3.5+3+3.5)*9.4)-(1.55*1.1*2)-(1.24*2.6)</f>
        <v>87.366</v>
      </c>
      <c r="D30" s="115" t="s">
        <v>90</v>
      </c>
    </row>
    <row r="31" spans="1:12">
      <c r="B31" s="116"/>
      <c r="C31" s="115">
        <f>SUM(C21:C30)</f>
        <v>980.39599999999984</v>
      </c>
      <c r="D31" s="118" t="s">
        <v>95</v>
      </c>
    </row>
    <row r="32" spans="1:12">
      <c r="B32" s="116" t="s">
        <v>103</v>
      </c>
      <c r="C32" s="115">
        <f>((0.9*14*2)+(4.2*2))*0.05*4</f>
        <v>6.7200000000000006</v>
      </c>
      <c r="D32" s="115" t="s">
        <v>90</v>
      </c>
    </row>
    <row r="33" spans="1:7">
      <c r="B33" s="116" t="s">
        <v>110</v>
      </c>
      <c r="D33" s="115" t="s">
        <v>90</v>
      </c>
    </row>
    <row r="34" spans="1:7">
      <c r="D34" s="115" t="s">
        <v>110</v>
      </c>
      <c r="E34" s="115" t="s">
        <v>115</v>
      </c>
    </row>
    <row r="35" spans="1:7">
      <c r="B35" s="115" t="s">
        <v>112</v>
      </c>
      <c r="C35" s="115">
        <f>9+8</f>
        <v>17</v>
      </c>
      <c r="D35" s="115">
        <f>(2+1+2)*(0.05+0.03)*C35</f>
        <v>6.8000000000000007</v>
      </c>
      <c r="E35" s="115">
        <f>2*0.9*C35</f>
        <v>30.6</v>
      </c>
    </row>
    <row r="36" spans="1:7">
      <c r="B36" s="115" t="s">
        <v>113</v>
      </c>
      <c r="C36" s="115">
        <f>16+16+2</f>
        <v>34</v>
      </c>
      <c r="D36" s="115">
        <f>(1.55+1.55+1.1+1.1+1.1)*(0.05)*C36</f>
        <v>10.880000000000003</v>
      </c>
      <c r="E36" s="115">
        <v>0</v>
      </c>
    </row>
    <row r="37" spans="1:7">
      <c r="B37" s="115" t="s">
        <v>114</v>
      </c>
      <c r="C37" s="115">
        <v>8</v>
      </c>
      <c r="D37" s="115">
        <f>(0.5+0.7)*2*(0.05)*C37</f>
        <v>0.96</v>
      </c>
      <c r="E37" s="115">
        <v>0</v>
      </c>
    </row>
    <row r="38" spans="1:7">
      <c r="D38" s="115">
        <f>SUM(D35:D37)</f>
        <v>18.640000000000004</v>
      </c>
      <c r="E38" s="115">
        <f>SUM(E35:E37)</f>
        <v>30.6</v>
      </c>
      <c r="F38" s="115">
        <f>D38+E38</f>
        <v>49.240000000000009</v>
      </c>
    </row>
    <row r="41" spans="1:7">
      <c r="A41" s="115" t="s">
        <v>119</v>
      </c>
      <c r="B41" s="116" t="s">
        <v>120</v>
      </c>
      <c r="C41" s="115">
        <f>(((17.5+6)*2)+((3.5+9.4)*2))*3.93</f>
        <v>286.10399999999998</v>
      </c>
    </row>
    <row r="42" spans="1:7">
      <c r="A42" s="116"/>
      <c r="B42" s="116"/>
      <c r="C42" s="115">
        <f>(0.5+6+1.31)*4</f>
        <v>31.240000000000002</v>
      </c>
    </row>
    <row r="43" spans="1:7">
      <c r="B43" s="116"/>
      <c r="C43" s="115">
        <f>0.5*3.5*1.31*2</f>
        <v>4.585</v>
      </c>
    </row>
    <row r="44" spans="1:7">
      <c r="B44" s="116"/>
      <c r="C44" s="115">
        <f>C41+C42+C43-H55</f>
        <v>305.48999999999995</v>
      </c>
    </row>
    <row r="45" spans="1:7">
      <c r="B45" s="116"/>
      <c r="D45" s="118" t="s">
        <v>95</v>
      </c>
    </row>
    <row r="46" spans="1:7">
      <c r="B46" s="116"/>
    </row>
    <row r="47" spans="1:7">
      <c r="B47" s="116" t="s">
        <v>110</v>
      </c>
      <c r="D47" s="115" t="s">
        <v>90</v>
      </c>
    </row>
    <row r="48" spans="1:7">
      <c r="D48" s="115" t="s">
        <v>110</v>
      </c>
      <c r="E48" s="115" t="s">
        <v>115</v>
      </c>
      <c r="G48" s="115" t="s">
        <v>127</v>
      </c>
    </row>
    <row r="49" spans="2:12">
      <c r="B49" s="115" t="s">
        <v>124</v>
      </c>
      <c r="C49" s="115">
        <v>11</v>
      </c>
      <c r="D49" s="115">
        <f>(2+1+2)*(0.05+0.03)*C49</f>
        <v>4.4000000000000004</v>
      </c>
      <c r="E49" s="115">
        <f>2*0.9*C49</f>
        <v>19.8</v>
      </c>
      <c r="G49" s="115">
        <f>1*2</f>
        <v>2</v>
      </c>
      <c r="H49" s="115">
        <f>G49</f>
        <v>2</v>
      </c>
    </row>
    <row r="50" spans="2:12">
      <c r="B50" s="115" t="s">
        <v>122</v>
      </c>
      <c r="C50" s="115">
        <v>10</v>
      </c>
      <c r="D50" s="115">
        <f>(1.65+1.65+1.65+1.75+1.75+1.75)*0.05*C50</f>
        <v>5.0999999999999996</v>
      </c>
      <c r="E50" s="115">
        <f>((1.1*0.4)-(0.2*0.9))*4*C50</f>
        <v>10.4</v>
      </c>
      <c r="G50" s="115">
        <f>1.65*1.75</f>
        <v>2.8874999999999997</v>
      </c>
      <c r="H50" s="115">
        <f t="shared" ref="H50:H54" si="0">G50</f>
        <v>2.8874999999999997</v>
      </c>
    </row>
    <row r="51" spans="2:12">
      <c r="B51" s="115" t="s">
        <v>125</v>
      </c>
      <c r="C51" s="115">
        <v>4</v>
      </c>
      <c r="D51" s="115">
        <f>(1.2+1.2+1.2+1.75+1.75)*0.05*C51</f>
        <v>1.42</v>
      </c>
      <c r="E51" s="115">
        <f>((1.1*0.4)-(0.2*0.9))*4*C51</f>
        <v>4.16</v>
      </c>
      <c r="G51" s="115">
        <f>1.75*1.2</f>
        <v>2.1</v>
      </c>
      <c r="H51" s="115">
        <f t="shared" si="0"/>
        <v>2.1</v>
      </c>
    </row>
    <row r="52" spans="2:12">
      <c r="B52" s="115" t="s">
        <v>121</v>
      </c>
      <c r="C52" s="115">
        <v>10</v>
      </c>
      <c r="D52" s="115">
        <f>(1.65+1.65+1.65+2.25+2.25+2.25+0.4+0.4+1)*0.05*C52</f>
        <v>6.75</v>
      </c>
      <c r="E52" s="115">
        <v>0</v>
      </c>
      <c r="G52" s="115">
        <f>(1.65*2.25)+(1*0.4)</f>
        <v>4.1124999999999998</v>
      </c>
      <c r="H52" s="115">
        <f t="shared" si="0"/>
        <v>4.1124999999999998</v>
      </c>
    </row>
    <row r="53" spans="2:12">
      <c r="B53" s="115" t="s">
        <v>123</v>
      </c>
      <c r="C53" s="115">
        <v>2</v>
      </c>
      <c r="D53" s="115">
        <f>((1.2*5)+(3.72*2))*0.05*C53</f>
        <v>1.3440000000000003</v>
      </c>
      <c r="E53" s="115">
        <v>0</v>
      </c>
      <c r="G53" s="115">
        <f>3.72*1.2</f>
        <v>4.4640000000000004</v>
      </c>
      <c r="H53" s="115">
        <f t="shared" si="0"/>
        <v>4.4640000000000004</v>
      </c>
    </row>
    <row r="54" spans="2:12">
      <c r="B54" s="115" t="s">
        <v>126</v>
      </c>
      <c r="C54" s="115">
        <v>10</v>
      </c>
      <c r="D54" s="115">
        <f>(1.75+1.75+0.5+0.5+0.5)*0.05</f>
        <v>0.25</v>
      </c>
      <c r="G54" s="115">
        <f>0.5*1.75</f>
        <v>0.875</v>
      </c>
      <c r="H54" s="115">
        <f t="shared" si="0"/>
        <v>0.875</v>
      </c>
    </row>
    <row r="55" spans="2:12">
      <c r="H55" s="115">
        <f>SUM(H49:H54)</f>
        <v>16.439</v>
      </c>
    </row>
    <row r="56" spans="2:12">
      <c r="D56" s="115">
        <f>SUM(D49:D54)</f>
        <v>19.264000000000003</v>
      </c>
      <c r="E56" s="115">
        <f>SUM(E49:E53)</f>
        <v>34.36</v>
      </c>
      <c r="F56" s="115">
        <f>D56+E56</f>
        <v>53.624000000000002</v>
      </c>
    </row>
    <row r="57" spans="2:12">
      <c r="B57" s="115" t="s">
        <v>131</v>
      </c>
    </row>
    <row r="58" spans="2:12">
      <c r="C58" s="115">
        <v>6.4</v>
      </c>
      <c r="D58" s="115" t="s">
        <v>132</v>
      </c>
      <c r="L58" s="115">
        <f>14.4*6.4</f>
        <v>92.160000000000011</v>
      </c>
    </row>
    <row r="59" spans="2:12">
      <c r="C59" s="115">
        <f>(SQRT(3.2^2+0.55^2))*2</f>
        <v>6.4938432380216886</v>
      </c>
      <c r="D59" s="115" t="s">
        <v>132</v>
      </c>
    </row>
    <row r="60" spans="2:12">
      <c r="C60" s="115">
        <v>0.55000000000000004</v>
      </c>
    </row>
    <row r="61" spans="2:12">
      <c r="C61" s="115">
        <f>C60</f>
        <v>0.55000000000000004</v>
      </c>
    </row>
    <row r="62" spans="2:12">
      <c r="C62" s="115">
        <f>(C58+C59+C60+C61)*4</f>
        <v>55.975372952086758</v>
      </c>
      <c r="D62" s="115" t="s">
        <v>132</v>
      </c>
    </row>
    <row r="63" spans="2:12">
      <c r="B63" s="115" t="s">
        <v>133</v>
      </c>
      <c r="C63" s="115">
        <f>(0.0375+0.075)*2*C62</f>
        <v>12.594458914219519</v>
      </c>
      <c r="D63" s="115" t="s">
        <v>81</v>
      </c>
    </row>
    <row r="64" spans="2:12">
      <c r="B64" s="115" t="s">
        <v>134</v>
      </c>
      <c r="C64" s="115">
        <f>(0.0375+0.075)*2*18</f>
        <v>4.05</v>
      </c>
      <c r="D64" s="115" t="s">
        <v>81</v>
      </c>
    </row>
    <row r="65" spans="2:4">
      <c r="B65" s="115" t="s">
        <v>135</v>
      </c>
      <c r="C65" s="115">
        <f>(0.075+0.045+0.015+0.015+0.045+0.075+0.045)*10.4*10</f>
        <v>32.760000000000005</v>
      </c>
      <c r="D65" s="115" t="s">
        <v>81</v>
      </c>
    </row>
    <row r="66" spans="2:4">
      <c r="C66" s="115">
        <f>C63+C64+C65</f>
        <v>49.404458914219525</v>
      </c>
    </row>
  </sheetData>
  <hyperlinks>
    <hyperlink ref="B57" r:id="rId1" display="\\โครงหลังคา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7</vt:i4>
      </vt:variant>
    </vt:vector>
  </HeadingPairs>
  <TitlesOfParts>
    <vt:vector size="14" baseType="lpstr">
      <vt:lpstr>งวดงาน</vt:lpstr>
      <vt:lpstr>ใบรับรองแบบรูปและรายการ</vt:lpstr>
      <vt:lpstr>ปร.6</vt:lpstr>
      <vt:lpstr>ปร.5 (ก)</vt:lpstr>
      <vt:lpstr>ปร.4</vt:lpstr>
      <vt:lpstr>ปร.4 (พ)</vt:lpstr>
      <vt:lpstr>คำนวน พท.</vt:lpstr>
      <vt:lpstr>ใบรับรองแบบรูปและรายการ!Print_Area</vt:lpstr>
      <vt:lpstr>ปร.4!Print_Area</vt:lpstr>
      <vt:lpstr>'ปร.4 (พ)'!Print_Area</vt:lpstr>
      <vt:lpstr>'ปร.5 (ก)'!Print_Area</vt:lpstr>
      <vt:lpstr>ปร.6!Print_Area</vt:lpstr>
      <vt:lpstr>ปร.4!Print_Titles</vt:lpstr>
      <vt:lpstr>'ปร.4 (พ)'!Print_Titles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admin</cp:lastModifiedBy>
  <cp:lastPrinted>2016-11-07T08:50:12Z</cp:lastPrinted>
  <dcterms:created xsi:type="dcterms:W3CDTF">2007-08-02T13:48:04Z</dcterms:created>
  <dcterms:modified xsi:type="dcterms:W3CDTF">2016-11-07T08:50:19Z</dcterms:modified>
</cp:coreProperties>
</file>